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2B79DD27-73E1-6D44-B442-BA4BE928425E}" xr6:coauthVersionLast="47" xr6:coauthVersionMax="47" xr10:uidLastSave="{00000000-0000-0000-0000-000000000000}"/>
  <bookViews>
    <workbookView xWindow="-51200" yWindow="-4580" windowWidth="51200" windowHeight="283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 name="Year 2 Targets" sheetId="48" r:id="rId22"/>
  </sheets>
  <externalReferences>
    <externalReference r:id="rId23"/>
    <externalReference r:id="rId24"/>
  </externalReferences>
  <definedNames>
    <definedName name="_xlnm._FilterDatabase" localSheetId="16" hidden="1">AGYW!$B$14:$M$39</definedName>
    <definedName name="_xlnm._FilterDatabase" localSheetId="3" hidden="1">Cascade!$B$14:$E$3876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15" i="5" l="1"/>
  <c r="X15" i="5"/>
  <c r="Y15" i="5" s="1"/>
  <c r="V15" i="5"/>
  <c r="W15" i="5" s="1"/>
  <c r="T15" i="5"/>
  <c r="U15" i="5" s="1"/>
  <c r="S15" i="5"/>
  <c r="R15" i="5"/>
  <c r="P15" i="5"/>
  <c r="Q15" i="5" s="1"/>
  <c r="N15" i="5"/>
  <c r="L15" i="5"/>
  <c r="J15" i="5"/>
  <c r="K15" i="5" s="1"/>
  <c r="H15" i="5"/>
  <c r="I15" i="5" s="1"/>
  <c r="F15" i="5"/>
  <c r="G15" i="5" s="1"/>
  <c r="F15" i="48"/>
  <c r="E15" i="48"/>
  <c r="M15" i="5" l="1"/>
  <c r="O15" i="5"/>
  <c r="CB15" i="5"/>
  <c r="CB4" i="5" s="1"/>
  <c r="CA15" i="5"/>
  <c r="BZ15" i="5"/>
  <c r="BY15" i="5"/>
  <c r="BX15" i="5"/>
  <c r="BP15" i="5"/>
  <c r="BP4" i="5" s="1"/>
  <c r="BF15" i="5"/>
  <c r="BE15" i="5"/>
  <c r="BC15" i="5"/>
  <c r="BU15" i="5" s="1"/>
  <c r="AZ15" i="5"/>
  <c r="AY15" i="5"/>
  <c r="AX15" i="5"/>
  <c r="AV15" i="5"/>
  <c r="AV4" i="5" s="1"/>
  <c r="AT15" i="5"/>
  <c r="AS15" i="5"/>
  <c r="AL15" i="5"/>
  <c r="CK15" i="5"/>
  <c r="V4" i="5"/>
  <c r="BD4" i="5" s="1"/>
  <c r="AM15" i="5"/>
  <c r="AN15" i="5" s="1"/>
  <c r="N4" i="5"/>
  <c r="F4" i="5"/>
  <c r="CA4" i="5"/>
  <c r="BZ4" i="5"/>
  <c r="BY4" i="5"/>
  <c r="BX4" i="5"/>
  <c r="BN4" i="5"/>
  <c r="BM4" i="5"/>
  <c r="BL4" i="5"/>
  <c r="BJ4" i="5"/>
  <c r="BH4" i="5"/>
  <c r="BG4" i="5"/>
  <c r="BF4" i="5"/>
  <c r="BC4" i="5"/>
  <c r="BB4" i="5"/>
  <c r="BA4" i="5"/>
  <c r="AZ4" i="5"/>
  <c r="AY4" i="5"/>
  <c r="AU4" i="5"/>
  <c r="AR4" i="5"/>
  <c r="AQ4" i="5"/>
  <c r="AL4" i="5"/>
  <c r="AK4" i="5"/>
  <c r="AJ4" i="5"/>
  <c r="AI4" i="5"/>
  <c r="AH4" i="5"/>
  <c r="AG4" i="5"/>
  <c r="AF4" i="5"/>
  <c r="AE4" i="5"/>
  <c r="AD4" i="5"/>
  <c r="AC4" i="5"/>
  <c r="BE4" i="5" s="1"/>
  <c r="AB4" i="5"/>
  <c r="AA4" i="5"/>
  <c r="Z4" i="5"/>
  <c r="X4" i="5"/>
  <c r="T4" i="5"/>
  <c r="P4" i="5"/>
  <c r="H4" i="5"/>
  <c r="AW15" i="5" l="1"/>
  <c r="AW4" i="5" s="1"/>
  <c r="L4" i="5"/>
  <c r="J4" i="5"/>
  <c r="BD15" i="5"/>
  <c r="R4" i="5"/>
  <c r="BQ15" i="5"/>
  <c r="BV15" i="5" l="1"/>
  <c r="BQ4" i="5"/>
  <c r="CC15" i="5"/>
  <c r="CC4" i="5" s="1"/>
  <c r="BG15" i="5"/>
  <c r="BV4" i="5" l="1"/>
  <c r="CJ15" i="5"/>
  <c r="CI15" i="5"/>
  <c r="CH15" i="5"/>
  <c r="CG15" i="5"/>
  <c r="CF15" i="5"/>
  <c r="CE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L15" i="12" a="1"/>
  <c r="L15" i="12" s="1"/>
  <c r="K15" i="12" a="1"/>
  <c r="K15" i="12" s="1"/>
  <c r="C15" i="20"/>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14" l="1" a="1"/>
  <c r="F15" i="14" s="1"/>
  <c r="J15" i="10"/>
  <c r="K15" i="10"/>
  <c r="G15" i="12" a="1"/>
  <c r="G15" i="12" s="1"/>
  <c r="K15" i="7"/>
  <c r="I15" i="7"/>
  <c r="H15" i="7"/>
  <c r="J15" i="7"/>
  <c r="G15" i="7"/>
  <c r="F15" i="7"/>
  <c r="F15" i="12" a="1"/>
  <c r="F15" i="12" s="1"/>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BU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Y4" i="12" s="1"/>
  <c r="AS15" i="12"/>
  <c r="AS4" i="12" s="1"/>
  <c r="AX4" i="12"/>
  <c r="AA4" i="12" s="1"/>
  <c r="Y15" i="36"/>
  <c r="Y4" i="36" s="1"/>
  <c r="AY15" i="12"/>
  <c r="AY4" i="12" s="1"/>
  <c r="BJ4" i="12"/>
  <c r="AE4" i="12" s="1"/>
  <c r="AG15" i="36"/>
  <c r="AG4" i="36" s="1"/>
  <c r="BK15" i="12"/>
  <c r="BK4" i="12" s="1"/>
  <c r="I15" i="12" a="1"/>
  <c r="I15" i="12" s="1"/>
  <c r="O15" i="36" a="1"/>
  <c r="O15" i="36" s="1"/>
  <c r="BH15" i="12"/>
  <c r="BH4" i="12" s="1"/>
  <c r="AE15" i="36"/>
  <c r="AE4" i="36" s="1"/>
  <c r="BG4" i="12"/>
  <c r="BE15" i="12"/>
  <c r="BE4" i="12" s="1"/>
  <c r="BD4" i="12"/>
  <c r="AC4" i="12" s="1"/>
  <c r="AC15" i="36"/>
  <c r="AC4" i="36" s="1"/>
  <c r="S4" i="12"/>
  <c r="T4" i="12"/>
  <c r="U4" i="12"/>
  <c r="R4" i="12"/>
  <c r="J15" i="12" a="1"/>
  <c r="J15" i="12" s="1"/>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BS15" i="12" a="1"/>
  <c r="BS15" i="12" s="1"/>
  <c r="BS4" i="12" s="1"/>
  <c r="BR15" i="12" a="1"/>
  <c r="BR15" i="12" s="1"/>
  <c r="BR4" i="12"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G3" authorId="0" shapeId="0" xr:uid="{E5C9165C-5B0B-2D46-A5E1-0A6FCBD8CDB4}">
      <text>
        <r>
          <rPr>
            <sz val="10"/>
            <color rgb="FF000000"/>
            <rFont val="Tahoma"/>
            <family val="2"/>
          </rPr>
          <t>Defaults to the higher of 95%, the historic PEPFAR VLS Rate, or the Host Country Estimated VLS Rate.</t>
        </r>
      </text>
    </comment>
    <comment ref="BH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<sst xmlns="http://schemas.openxmlformats.org/spreadsheetml/2006/main" count="6221" uniqueCount="1260">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</sst>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12">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4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andomaas/Documents/Data%20Pack/COP23_Data_Pack_Template_work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ristiandomaas/Documents/Data%20Pack/COP21/COP21_Data_Pack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pectrum"/>
      <sheetName val="Prioritization"/>
      <sheetName val="Cascade"/>
      <sheetName val="PMTCT"/>
      <sheetName val="EID"/>
      <sheetName val="TB"/>
      <sheetName val="VMMC"/>
      <sheetName val="KP"/>
      <sheetName val="HTS"/>
      <sheetName val="CXCA"/>
      <sheetName val="HTS_RECENT"/>
      <sheetName val="TX_TB_PREV"/>
      <sheetName val="PP"/>
      <sheetName val="OVC"/>
      <sheetName val="GEND"/>
      <sheetName val="AGYW"/>
      <sheetName val="PrEP"/>
      <sheetName val="KP_MAT"/>
      <sheetName val="KP Validation"/>
      <sheetName val="PSNUxIM"/>
    </sheetNames>
    <sheetDataSet>
      <sheetData sheetId="0"/>
      <sheetData sheetId="1">
        <row r="1">
          <cell r="N1" t="str">
            <v>value</v>
          </cell>
          <cell r="Q1" t="str">
            <v>ID</v>
          </cell>
        </row>
        <row r="2">
          <cell r="Q2" t="str">
            <v/>
          </cell>
        </row>
      </sheetData>
      <sheetData sheetId="2"/>
      <sheetData sheetId="3"/>
      <sheetData sheetId="4"/>
      <sheetData sheetId="5">
        <row r="3">
          <cell r="V3" t="str">
            <v>HIV+ infants  Virally Suppressed (FY23)</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ummary"/>
      <sheetName val="Spectrum"/>
      <sheetName val="Prioritization"/>
      <sheetName val="Cascade"/>
      <sheetName val="PMTCT"/>
      <sheetName val="EID"/>
      <sheetName val="TB"/>
      <sheetName val="VMMC"/>
      <sheetName val="HTS"/>
      <sheetName val="CXCA"/>
      <sheetName val="HTS_RECENT"/>
      <sheetName val="TX_TB_PREV"/>
      <sheetName val="PP"/>
      <sheetName val="OVC"/>
      <sheetName val="GEND"/>
      <sheetName val="AGYW"/>
      <sheetName val="PrEP"/>
      <sheetName val="KP"/>
      <sheetName val="KP Validation"/>
      <sheetName val="KP_MAT"/>
      <sheetName val="PSNUxIM"/>
    </sheetNames>
    <sheetDataSet>
      <sheetData sheetId="0" refreshError="1"/>
      <sheetData sheetId="1" refreshError="1"/>
      <sheetData sheetId="2" refreshError="1"/>
      <sheetData sheetId="3" refreshError="1"/>
      <sheetData sheetId="4" refreshError="1"/>
      <sheetData sheetId="5">
        <row r="2">
          <cell r="AU2" t="str">
            <v>Targets</v>
          </cell>
        </row>
        <row r="3">
          <cell r="AE3" t="str">
            <v>Newly Tested, Positive</v>
          </cell>
          <cell r="AU3" t="str">
            <v>Positive</v>
          </cell>
        </row>
        <row r="4">
          <cell r="AE4">
            <v>0</v>
          </cell>
          <cell r="AU4">
            <v>0</v>
          </cell>
        </row>
        <row r="5">
          <cell r="E5" t="str">
            <v>datapack</v>
          </cell>
          <cell r="AE5" t="str">
            <v>mer</v>
          </cell>
          <cell r="AU5" t="str">
            <v>mer</v>
          </cell>
        </row>
        <row r="6">
          <cell r="E6" t="str">
            <v>row_header</v>
          </cell>
          <cell r="AE6" t="str">
            <v>target</v>
          </cell>
          <cell r="AU6" t="str">
            <v>target</v>
          </cell>
        </row>
        <row r="7">
          <cell r="E7" t="str">
            <v>string</v>
          </cell>
          <cell r="AE7" t="str">
            <v>integer</v>
          </cell>
          <cell r="AU7" t="str">
            <v>integer</v>
          </cell>
        </row>
        <row r="8">
          <cell r="AE8" t="str">
            <v>Qdn0vmNSflO</v>
          </cell>
          <cell r="AU8" t="str">
            <v>dd2WtJJxFYj</v>
          </cell>
        </row>
        <row r="9">
          <cell r="AE9" t="str">
            <v>mfYq3HGUIX3</v>
          </cell>
          <cell r="AU9" t="str">
            <v>CrhtWrSnb2D</v>
          </cell>
        </row>
        <row r="10">
          <cell r="AE10" t="str">
            <v>Vr59uUJBySG</v>
          </cell>
          <cell r="AU10" t="str">
            <v>KM4dyooZHUP</v>
          </cell>
        </row>
        <row r="11">
          <cell r="AE11" t="str">
            <v>5 yr, 10+</v>
          </cell>
          <cell r="AU11" t="str">
            <v>5 yr, 10+</v>
          </cell>
        </row>
        <row r="12">
          <cell r="AE12" t="str">
            <v>Females</v>
          </cell>
          <cell r="AU12" t="str">
            <v>Females</v>
          </cell>
        </row>
        <row r="14">
          <cell r="E14" t="str">
            <v>ID</v>
          </cell>
          <cell r="AE14" t="str">
            <v>PMTCT_STAT.N.New.Pos.T</v>
          </cell>
          <cell r="AU14" t="str">
            <v>HTS_TST.PostANC1.Pos.T</v>
          </cell>
        </row>
        <row r="15">
          <cell r="E15" t="str">
            <v>||</v>
          </cell>
          <cell r="AE15" t="str">
            <v/>
          </cell>
          <cell r="AU15" t="str">
            <v/>
          </cell>
        </row>
      </sheetData>
      <sheetData sheetId="6">
        <row r="2">
          <cell r="M2" t="str">
            <v>Reference</v>
          </cell>
        </row>
        <row r="3">
          <cell r="M3" t="str">
            <v>Total HIV infected infants identified</v>
          </cell>
        </row>
        <row r="4">
          <cell r="B4" t="str">
            <v>Roll-up</v>
          </cell>
          <cell r="M4">
            <v>0</v>
          </cell>
        </row>
        <row r="5">
          <cell r="B5" t="str">
            <v>datapack</v>
          </cell>
          <cell r="M5" t="str">
            <v>datapack</v>
          </cell>
        </row>
        <row r="6">
          <cell r="B6" t="str">
            <v>row_header</v>
          </cell>
          <cell r="M6" t="str">
            <v>reference</v>
          </cell>
        </row>
        <row r="7">
          <cell r="B7" t="str">
            <v>string</v>
          </cell>
          <cell r="M7" t="str">
            <v>integer</v>
          </cell>
        </row>
        <row r="14">
          <cell r="B14" t="str">
            <v>PSNU</v>
          </cell>
          <cell r="M14" t="str">
            <v>PMTCT_HEI_POS.T</v>
          </cell>
        </row>
        <row r="15">
          <cell r="M15" t="str">
            <v/>
          </cell>
        </row>
      </sheetData>
      <sheetData sheetId="7">
        <row r="3">
          <cell r="Q3" t="str">
            <v>Newly Tested, Positive</v>
          </cell>
        </row>
        <row r="4">
          <cell r="Q4">
            <v>0</v>
          </cell>
        </row>
        <row r="5">
          <cell r="E5" t="str">
            <v>datapack</v>
          </cell>
          <cell r="Q5" t="str">
            <v>mer</v>
          </cell>
        </row>
        <row r="6">
          <cell r="E6" t="str">
            <v>row_header</v>
          </cell>
          <cell r="Q6" t="str">
            <v>target</v>
          </cell>
        </row>
        <row r="7">
          <cell r="E7" t="str">
            <v>string</v>
          </cell>
          <cell r="Q7" t="str">
            <v>integer</v>
          </cell>
        </row>
        <row r="8">
          <cell r="Q8" t="str">
            <v>tqP00nubcdo</v>
          </cell>
        </row>
        <row r="9">
          <cell r="Q9" t="str">
            <v>VkrrexUefpS</v>
          </cell>
        </row>
        <row r="10">
          <cell r="Q10" t="str">
            <v>Vr59uUJBySG</v>
          </cell>
        </row>
        <row r="11">
          <cell r="Q11" t="str">
            <v>5 yr, 01+</v>
          </cell>
        </row>
        <row r="12">
          <cell r="Q12" t="str">
            <v>M/F</v>
          </cell>
        </row>
        <row r="14">
          <cell r="E14" t="str">
            <v>ID</v>
          </cell>
          <cell r="Q14" t="str">
            <v>TB_STAT.N.New.Pos.T</v>
          </cell>
        </row>
        <row r="15">
          <cell r="E15" t="str">
            <v>||</v>
          </cell>
          <cell r="Q15" t="str">
            <v/>
          </cell>
        </row>
      </sheetData>
      <sheetData sheetId="8">
        <row r="3">
          <cell r="AC3" t="str">
            <v>HIV Positive</v>
          </cell>
        </row>
        <row r="4">
          <cell r="AC4">
            <v>0</v>
          </cell>
        </row>
        <row r="5">
          <cell r="E5" t="str">
            <v>datapack</v>
          </cell>
          <cell r="AC5" t="str">
            <v>mer</v>
          </cell>
        </row>
        <row r="6">
          <cell r="E6" t="str">
            <v>row_header</v>
          </cell>
          <cell r="AC6" t="str">
            <v>target</v>
          </cell>
        </row>
        <row r="7">
          <cell r="E7" t="str">
            <v>string</v>
          </cell>
          <cell r="AC7" t="str">
            <v>integer</v>
          </cell>
        </row>
        <row r="8">
          <cell r="AC8" t="str">
            <v>jCfFnI5DZST</v>
          </cell>
        </row>
        <row r="9">
          <cell r="AC9" t="str">
            <v>xlSW2W3YGtk</v>
          </cell>
        </row>
        <row r="10">
          <cell r="AC10" t="str">
            <v>KM4dyooZHUP</v>
          </cell>
        </row>
        <row r="11">
          <cell r="AC11" t="str">
            <v>5 yr, 15+</v>
          </cell>
        </row>
        <row r="12">
          <cell r="AC12" t="str">
            <v>Males</v>
          </cell>
        </row>
        <row r="14">
          <cell r="E14" t="str">
            <v>ID</v>
          </cell>
          <cell r="AC14" t="str">
            <v>VMMC_CIRC.Pos.T</v>
          </cell>
        </row>
        <row r="15">
          <cell r="E15" t="str">
            <v>||</v>
          </cell>
          <cell r="AC15" t="str">
            <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764</v>
      </c>
    </row>
    <row r="20" spans="2:2" ht="82" x14ac:dyDescent="0.9">
      <c r="B20" s="4" t="s">
        <v>490</v>
      </c>
    </row>
    <row r="25" spans="2:2" x14ac:dyDescent="0.2">
      <c r="B25"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269</v>
      </c>
      <c r="E1" s="10" t="s">
        <v>491</v>
      </c>
      <c r="F1" s="10" t="s">
        <v>708</v>
      </c>
      <c r="G1" s="10" t="s">
        <v>287</v>
      </c>
      <c r="H1" s="10" t="s">
        <v>743</v>
      </c>
      <c r="I1" s="12" t="s">
        <v>288</v>
      </c>
      <c r="J1" s="10" t="s">
        <v>289</v>
      </c>
      <c r="K1" s="10" t="s">
        <v>290</v>
      </c>
      <c r="L1" s="10" t="s">
        <v>291</v>
      </c>
      <c r="M1" s="10" t="s">
        <v>707</v>
      </c>
      <c r="N1" s="10" t="s">
        <v>76</v>
      </c>
      <c r="O1" s="10" t="s">
        <v>285</v>
      </c>
      <c r="P1" s="10" t="s">
        <v>284</v>
      </c>
      <c r="Q1" s="10" t="s">
        <v>74</v>
      </c>
    </row>
    <row r="2" spans="2:17" ht="17" thickBot="1" x14ac:dyDescent="0.25">
      <c r="B2" s="15" t="s">
        <v>279</v>
      </c>
      <c r="C2" s="14" t="s">
        <v>77</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78</v>
      </c>
      <c r="D4" s="6"/>
      <c r="E4" s="6"/>
      <c r="F4" s="6"/>
      <c r="G4" s="6"/>
      <c r="H4" s="6"/>
      <c r="J4" s="6"/>
      <c r="K4" s="6"/>
      <c r="L4" s="6"/>
    </row>
    <row r="5" spans="2:17" x14ac:dyDescent="0.2">
      <c r="D5" s="6"/>
      <c r="E5" s="6"/>
      <c r="F5" s="6"/>
      <c r="G5" s="6"/>
      <c r="H5" s="6"/>
      <c r="J5" s="6"/>
      <c r="K5" s="6"/>
      <c r="L5" s="6"/>
    </row>
    <row r="6" spans="2:17" x14ac:dyDescent="0.2">
      <c r="B6" s="496" t="s">
        <v>272</v>
      </c>
      <c r="D6" s="6"/>
      <c r="E6" s="6"/>
      <c r="F6" s="6"/>
      <c r="G6" s="6"/>
      <c r="H6" s="6"/>
      <c r="J6" s="6"/>
      <c r="K6" s="6"/>
      <c r="L6" s="6"/>
    </row>
    <row r="7" spans="2:17" x14ac:dyDescent="0.2">
      <c r="B7" s="496"/>
      <c r="D7" s="6"/>
      <c r="E7" s="6"/>
      <c r="F7" s="6"/>
      <c r="G7" s="6"/>
      <c r="H7" s="6"/>
      <c r="J7" s="6"/>
      <c r="K7" s="6"/>
      <c r="L7" s="6"/>
    </row>
    <row r="8" spans="2:17" x14ac:dyDescent="0.2">
      <c r="B8" s="130"/>
      <c r="D8" s="6"/>
      <c r="E8" s="6"/>
      <c r="F8" s="6"/>
      <c r="G8" s="6"/>
      <c r="H8" s="6"/>
      <c r="J8" s="6"/>
      <c r="K8" s="6"/>
      <c r="L8" s="6"/>
    </row>
    <row r="9" spans="2:17" ht="17" x14ac:dyDescent="0.2">
      <c r="B9" s="130" t="s">
        <v>273</v>
      </c>
      <c r="D9" s="6"/>
      <c r="E9" s="6"/>
      <c r="F9" s="6"/>
      <c r="G9" s="6"/>
      <c r="H9" s="6"/>
      <c r="J9" s="6"/>
      <c r="K9" s="6"/>
      <c r="L9" s="6"/>
    </row>
    <row r="10" spans="2:17" x14ac:dyDescent="0.2">
      <c r="B10" s="130"/>
      <c r="D10" s="6"/>
      <c r="E10" s="6"/>
      <c r="F10" s="6"/>
      <c r="G10" s="6"/>
      <c r="H10" s="6"/>
      <c r="J10" s="6"/>
      <c r="K10" s="6"/>
      <c r="L10" s="6"/>
    </row>
    <row r="11" spans="2:17" x14ac:dyDescent="0.2">
      <c r="B11" s="496" t="s">
        <v>274</v>
      </c>
      <c r="D11" s="6"/>
      <c r="E11" s="6"/>
      <c r="F11" s="6"/>
      <c r="G11" s="6"/>
      <c r="H11" s="6"/>
      <c r="J11" s="6"/>
      <c r="K11" s="6"/>
      <c r="L11" s="6"/>
    </row>
    <row r="12" spans="2:17" x14ac:dyDescent="0.2">
      <c r="B12" s="496"/>
      <c r="D12" s="6"/>
      <c r="E12" s="6"/>
      <c r="F12" s="6"/>
      <c r="G12" s="6"/>
      <c r="H12" s="6"/>
      <c r="J12" s="6"/>
      <c r="K12" s="6"/>
      <c r="L12" s="6"/>
    </row>
    <row r="13" spans="2:17" x14ac:dyDescent="0.2">
      <c r="B13" s="130"/>
      <c r="D13" s="6"/>
      <c r="E13" s="6"/>
      <c r="F13" s="6"/>
      <c r="G13" s="6"/>
      <c r="H13" s="6"/>
      <c r="J13" s="6"/>
      <c r="K13" s="6"/>
      <c r="L13" s="6"/>
    </row>
    <row r="14" spans="2:17" ht="17" x14ac:dyDescent="0.2">
      <c r="B14" s="130" t="s">
        <v>275</v>
      </c>
      <c r="D14" s="6"/>
      <c r="E14" s="6"/>
      <c r="F14" s="6"/>
      <c r="G14" s="6"/>
      <c r="H14" s="6"/>
      <c r="J14" s="6"/>
      <c r="K14" s="6"/>
      <c r="L14" s="6"/>
    </row>
    <row r="15" spans="2:17" x14ac:dyDescent="0.2">
      <c r="B15" s="130"/>
      <c r="D15" s="6"/>
      <c r="E15" s="6"/>
      <c r="F15" s="6"/>
      <c r="G15" s="6"/>
      <c r="H15" s="6"/>
      <c r="J15" s="6"/>
      <c r="K15" s="6"/>
      <c r="L15" s="6"/>
    </row>
    <row r="16" spans="2:17" x14ac:dyDescent="0.2">
      <c r="B16" s="496" t="s">
        <v>276</v>
      </c>
      <c r="D16" s="6"/>
      <c r="E16" s="6"/>
      <c r="F16" s="6"/>
      <c r="G16" s="6"/>
      <c r="H16" s="6"/>
      <c r="J16" s="6"/>
      <c r="K16" s="6"/>
      <c r="L16" s="6"/>
    </row>
    <row r="17" spans="2:12" x14ac:dyDescent="0.2">
      <c r="B17" s="496"/>
      <c r="D17" s="6"/>
      <c r="E17" s="6"/>
      <c r="F17" s="6"/>
      <c r="G17" s="6"/>
      <c r="H17" s="6"/>
      <c r="J17" s="6"/>
      <c r="K17" s="6"/>
      <c r="L17" s="6"/>
    </row>
    <row r="18" spans="2:12" x14ac:dyDescent="0.2">
      <c r="B18" s="130"/>
      <c r="D18" s="6"/>
      <c r="E18" s="6"/>
      <c r="F18" s="6"/>
      <c r="G18" s="6"/>
      <c r="H18" s="6"/>
      <c r="J18" s="6"/>
      <c r="K18" s="6"/>
      <c r="L18" s="6"/>
    </row>
    <row r="19" spans="2:12" x14ac:dyDescent="0.2">
      <c r="B19" s="496" t="s">
        <v>277</v>
      </c>
      <c r="D19" s="6"/>
      <c r="E19" s="6"/>
      <c r="F19" s="6"/>
      <c r="G19" s="6"/>
      <c r="H19" s="6"/>
      <c r="J19" s="6"/>
      <c r="K19" s="6"/>
      <c r="L19" s="6"/>
    </row>
    <row r="20" spans="2:12" x14ac:dyDescent="0.2">
      <c r="B20" s="496"/>
      <c r="D20" s="6"/>
      <c r="E20" s="6"/>
      <c r="F20" s="6"/>
      <c r="G20" s="6"/>
      <c r="H20" s="6"/>
      <c r="J20" s="6"/>
      <c r="K20" s="6"/>
      <c r="L20" s="6"/>
    </row>
    <row r="21" spans="2:12" x14ac:dyDescent="0.2">
      <c r="D21" s="6"/>
      <c r="E21" s="6"/>
      <c r="F21" s="6"/>
      <c r="G21" s="6"/>
      <c r="H21" s="6"/>
      <c r="J21" s="6"/>
      <c r="K21" s="6"/>
      <c r="L21" s="6"/>
    </row>
    <row r="22" spans="2:12" ht="16" customHeight="1" x14ac:dyDescent="0.2">
      <c r="B22" s="130" t="s">
        <v>748</v>
      </c>
      <c r="D22" s="6"/>
      <c r="E22" s="6"/>
      <c r="F22" s="6"/>
      <c r="G22" s="6"/>
      <c r="H22" s="6"/>
      <c r="J22" s="6"/>
      <c r="K22" s="6"/>
      <c r="L22" s="6"/>
    </row>
    <row r="23" spans="2:12" x14ac:dyDescent="0.2">
      <c r="B23" s="130"/>
      <c r="D23" s="6"/>
      <c r="E23" s="6"/>
      <c r="F23" s="6"/>
      <c r="G23" s="6"/>
      <c r="H23" s="6"/>
      <c r="J23" s="6"/>
      <c r="K23" s="6"/>
      <c r="L23" s="6"/>
    </row>
    <row r="24" spans="2:12" x14ac:dyDescent="0.2">
      <c r="B24" s="13" t="s">
        <v>278</v>
      </c>
      <c r="D24" s="6"/>
      <c r="E24" s="6"/>
      <c r="F24" s="6"/>
      <c r="G24" s="6"/>
      <c r="H24" s="6"/>
      <c r="J24" s="6"/>
      <c r="K24" s="6"/>
      <c r="L24" s="6"/>
    </row>
    <row r="25" spans="2:12" x14ac:dyDescent="0.2">
      <c r="D25" s="6"/>
      <c r="E25" s="6"/>
      <c r="F25" s="6"/>
      <c r="G25" s="6"/>
      <c r="H25" s="6"/>
      <c r="J25" s="6"/>
      <c r="K25" s="6"/>
      <c r="L25" s="6"/>
    </row>
    <row r="26" spans="2:12" x14ac:dyDescent="0.2">
      <c r="B26" s="496" t="s">
        <v>747</v>
      </c>
      <c r="D26" s="6"/>
      <c r="E26" s="6"/>
      <c r="F26" s="6"/>
      <c r="G26" s="6"/>
      <c r="H26" s="6"/>
      <c r="J26" s="6"/>
      <c r="K26" s="6"/>
      <c r="L26" s="6"/>
    </row>
    <row r="27" spans="2:12" x14ac:dyDescent="0.2">
      <c r="B27" s="496"/>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69</v>
      </c>
      <c r="B1" s="153"/>
      <c r="C1" s="346" t="s">
        <v>69</v>
      </c>
      <c r="D1" s="154"/>
      <c r="E1" s="127"/>
    </row>
    <row r="2" spans="1:5" s="155" customFormat="1" ht="19" x14ac:dyDescent="0.25">
      <c r="A2" s="22"/>
      <c r="B2" s="22"/>
      <c r="C2" s="347" t="s">
        <v>72</v>
      </c>
      <c r="D2" s="131" t="s">
        <v>3</v>
      </c>
      <c r="E2" s="128"/>
    </row>
    <row r="3" spans="1:5" ht="117" customHeight="1" x14ac:dyDescent="0.2">
      <c r="A3" s="156"/>
      <c r="B3" s="156"/>
      <c r="C3" s="291" t="s">
        <v>568</v>
      </c>
      <c r="D3" s="47" t="s">
        <v>910</v>
      </c>
      <c r="E3" s="129" t="s">
        <v>945</v>
      </c>
    </row>
    <row r="4" spans="1:5" x14ac:dyDescent="0.2">
      <c r="A4" s="24"/>
      <c r="B4" s="24" t="s">
        <v>4</v>
      </c>
      <c r="C4" s="348"/>
      <c r="D4" s="160"/>
      <c r="E4" s="157" t="str">
        <f>IF(COUNTIF(D$15:INDEX($D:$D,COUNTA($B:$B)+14-COUNTA($B$1:$B$14)),"")&gt;0,"BLANK PRIORITIZATIONS","")</f>
        <v>BLANK PRIORITIZATIONS</v>
      </c>
    </row>
    <row r="5" spans="1:5" x14ac:dyDescent="0.2">
      <c r="A5" s="6" t="s">
        <v>97</v>
      </c>
      <c r="B5" s="6" t="s">
        <v>97</v>
      </c>
      <c r="C5" s="348" t="s">
        <v>105</v>
      </c>
      <c r="D5" s="160" t="s">
        <v>105</v>
      </c>
      <c r="E5" t="s">
        <v>97</v>
      </c>
    </row>
    <row r="6" spans="1:5" x14ac:dyDescent="0.2">
      <c r="A6" s="6" t="s">
        <v>195</v>
      </c>
      <c r="B6" s="6" t="s">
        <v>195</v>
      </c>
      <c r="C6" s="348" t="s">
        <v>109</v>
      </c>
      <c r="D6" s="160" t="s">
        <v>91</v>
      </c>
      <c r="E6" t="s">
        <v>92</v>
      </c>
    </row>
    <row r="7" spans="1:5" x14ac:dyDescent="0.2">
      <c r="A7" s="6" t="s">
        <v>107</v>
      </c>
      <c r="B7" s="6" t="s">
        <v>107</v>
      </c>
      <c r="C7" s="348" t="s">
        <v>93</v>
      </c>
      <c r="D7" s="160" t="s">
        <v>93</v>
      </c>
      <c r="E7" t="s">
        <v>107</v>
      </c>
    </row>
    <row r="8" spans="1:5" x14ac:dyDescent="0.2">
      <c r="C8" s="349" t="s">
        <v>104</v>
      </c>
      <c r="D8" s="271" t="s">
        <v>104</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573</v>
      </c>
      <c r="B14" s="35" t="s">
        <v>5</v>
      </c>
      <c r="C14" s="292" t="s">
        <v>557</v>
      </c>
      <c r="D14" s="161" t="s">
        <v>558</v>
      </c>
      <c r="E14" s="149" t="s">
        <v>703</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340" priority="3" operator="containsText" text="BLANK PRIORITIZATIONS">
      <formula>NOT(ISERROR(SEARCH("BLANK PRIORITIZATIONS",E4)))</formula>
    </cfRule>
  </conditionalFormatting>
  <conditionalFormatting sqref="C1:D1048576">
    <cfRule type="expression" dxfId="339" priority="2">
      <formula>AND(ROW(C1)&gt;14,$B1&lt;&gt;"",C1&lt;&gt;1,C1&lt;&gt;2,C1&lt;&gt;4,C1&lt;&gt;5,C1&lt;&gt;6,C1&lt;&gt;7,C1&lt;&gt;8,C1&lt;&gt;"M",C1&lt;&gt;"NA")</formula>
    </cfRule>
  </conditionalFormatting>
  <conditionalFormatting sqref="D1:D1048576">
    <cfRule type="expression" dxfId="338" priority="728">
      <formula>AND(ROW($D1)&gt;14,$D1="",$B1&lt;&gt;"")</formula>
    </cfRule>
    <cfRule type="expression" dxfId="337"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150" zoomScaleNormal="150" workbookViewId="0">
      <pane xSplit="5" ySplit="14" topLeftCell="AB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54" width="11.83203125" customWidth="1"/>
    <col min="55" max="56" width="11.83203125" style="330" customWidth="1"/>
    <col min="57" max="60" width="11.83203125" customWidth="1"/>
    <col min="61" max="61" width="11.83203125" style="330" customWidth="1"/>
    <col min="62" max="66" width="11.83203125"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292</v>
      </c>
      <c r="B1" s="5"/>
      <c r="C1" s="5"/>
      <c r="D1" s="245"/>
      <c r="E1" s="5"/>
      <c r="F1" s="89" t="s">
        <v>75</v>
      </c>
      <c r="G1" s="421"/>
      <c r="H1" s="50"/>
      <c r="I1" s="422"/>
      <c r="J1" s="68"/>
      <c r="K1" s="422"/>
      <c r="L1" s="335"/>
      <c r="M1" s="422"/>
      <c r="N1" s="63"/>
      <c r="O1" s="422"/>
      <c r="P1" s="50"/>
      <c r="Q1" s="422"/>
      <c r="R1" s="50"/>
      <c r="S1" s="422"/>
      <c r="T1" s="50"/>
      <c r="U1" s="422"/>
      <c r="V1" s="50"/>
      <c r="W1" s="422"/>
      <c r="X1" s="63"/>
      <c r="Y1" s="422"/>
      <c r="Z1" s="89" t="s">
        <v>1185</v>
      </c>
      <c r="AA1" s="423"/>
      <c r="AB1" s="424"/>
      <c r="AC1" s="286"/>
      <c r="AD1" s="424"/>
      <c r="AE1" s="89" t="s">
        <v>1170</v>
      </c>
      <c r="AF1" s="423"/>
      <c r="AG1" s="423"/>
      <c r="AH1" s="78"/>
      <c r="AI1" s="424"/>
      <c r="AJ1" s="425" t="s">
        <v>1133</v>
      </c>
      <c r="AK1" s="426"/>
      <c r="AL1" s="426"/>
      <c r="AM1" s="426"/>
      <c r="AN1" s="427"/>
      <c r="AO1" s="422"/>
      <c r="AP1" s="427"/>
      <c r="AQ1" s="424"/>
      <c r="AR1" s="428"/>
      <c r="AS1" s="429" t="s">
        <v>0</v>
      </c>
      <c r="AT1" s="430"/>
      <c r="AU1" s="424"/>
      <c r="AV1" s="423"/>
      <c r="AW1" s="423"/>
      <c r="AX1" s="431" t="s">
        <v>1</v>
      </c>
      <c r="AY1" s="78"/>
      <c r="AZ1" s="78"/>
      <c r="BA1" s="78"/>
      <c r="BB1" s="78"/>
      <c r="BC1" s="63"/>
      <c r="BD1" s="89" t="s">
        <v>51</v>
      </c>
      <c r="BE1" s="430"/>
      <c r="BF1" s="430"/>
      <c r="BG1" s="430"/>
      <c r="BH1" s="424"/>
      <c r="BI1" s="89" t="s">
        <v>50</v>
      </c>
      <c r="BJ1" s="26"/>
      <c r="BK1" s="26"/>
      <c r="BL1" s="50"/>
      <c r="BM1" s="50"/>
      <c r="BN1" s="78"/>
      <c r="BO1" s="429" t="s">
        <v>1134</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497" t="s">
        <v>1056</v>
      </c>
      <c r="B2" s="498"/>
      <c r="C2" s="2"/>
      <c r="D2" s="246"/>
      <c r="E2" s="2"/>
      <c r="F2" s="357" t="s">
        <v>72</v>
      </c>
      <c r="G2" s="3"/>
      <c r="H2" s="64"/>
      <c r="I2" s="3"/>
      <c r="J2" s="163"/>
      <c r="K2" s="3"/>
      <c r="L2" s="163"/>
      <c r="M2" s="3"/>
      <c r="N2" s="64"/>
      <c r="O2" s="3"/>
      <c r="P2" s="64"/>
      <c r="Q2" s="3"/>
      <c r="R2" s="64"/>
      <c r="S2" s="3"/>
      <c r="T2" s="64"/>
      <c r="U2" s="3"/>
      <c r="V2" s="64"/>
      <c r="W2" s="3"/>
      <c r="X2" s="64"/>
      <c r="Y2" s="3"/>
      <c r="Z2" s="90" t="s">
        <v>72</v>
      </c>
      <c r="AA2" s="71"/>
      <c r="AB2" s="71"/>
      <c r="AC2" s="94"/>
      <c r="AD2" s="71"/>
      <c r="AE2" s="90" t="s">
        <v>72</v>
      </c>
      <c r="AF2" s="71"/>
      <c r="AG2" s="71"/>
      <c r="AH2" s="77"/>
      <c r="AI2" s="71"/>
      <c r="AJ2" s="434" t="s">
        <v>72</v>
      </c>
      <c r="AK2" s="435"/>
      <c r="AL2" s="435"/>
      <c r="AM2" s="435"/>
      <c r="AN2" s="436" t="s">
        <v>2</v>
      </c>
      <c r="AO2" s="3"/>
      <c r="AP2" s="436"/>
      <c r="AQ2" s="437" t="s">
        <v>3</v>
      </c>
      <c r="AR2" s="438"/>
      <c r="AS2" s="439" t="s">
        <v>2</v>
      </c>
      <c r="AT2" s="440"/>
      <c r="AU2" s="437" t="s">
        <v>3</v>
      </c>
      <c r="AV2" s="71"/>
      <c r="AW2" s="71"/>
      <c r="AX2" s="439" t="s">
        <v>2</v>
      </c>
      <c r="AY2" s="74"/>
      <c r="AZ2" s="74"/>
      <c r="BA2" s="74" t="s">
        <v>72</v>
      </c>
      <c r="BB2" s="74"/>
      <c r="BC2" s="441" t="s">
        <v>3</v>
      </c>
      <c r="BD2" s="90" t="s">
        <v>72</v>
      </c>
      <c r="BE2" s="440"/>
      <c r="BF2" s="440"/>
      <c r="BG2" s="440" t="s">
        <v>2</v>
      </c>
      <c r="BH2" s="437" t="s">
        <v>3</v>
      </c>
      <c r="BI2" s="90" t="s">
        <v>2</v>
      </c>
      <c r="BJ2" s="436"/>
      <c r="BK2" s="436"/>
      <c r="BL2" s="437" t="s">
        <v>3</v>
      </c>
      <c r="BM2" s="437"/>
      <c r="BN2" s="74" t="s">
        <v>72</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499"/>
      <c r="B3" s="500"/>
      <c r="C3" s="30"/>
      <c r="D3" s="247"/>
      <c r="E3" s="30"/>
      <c r="F3" s="358" t="s">
        <v>1171</v>
      </c>
      <c r="G3" s="443" t="s">
        <v>926</v>
      </c>
      <c r="H3" s="118" t="s">
        <v>1172</v>
      </c>
      <c r="I3" s="443" t="s">
        <v>927</v>
      </c>
      <c r="J3" s="164" t="s">
        <v>1173</v>
      </c>
      <c r="K3" s="443" t="s">
        <v>928</v>
      </c>
      <c r="L3" s="355" t="s">
        <v>1155</v>
      </c>
      <c r="M3" s="443" t="s">
        <v>1053</v>
      </c>
      <c r="N3" s="352" t="s">
        <v>1156</v>
      </c>
      <c r="O3" s="443" t="s">
        <v>1050</v>
      </c>
      <c r="P3" s="118" t="s">
        <v>1174</v>
      </c>
      <c r="Q3" s="443" t="s">
        <v>1002</v>
      </c>
      <c r="R3" s="118" t="s">
        <v>1186</v>
      </c>
      <c r="S3" s="443" t="s">
        <v>929</v>
      </c>
      <c r="T3" s="118" t="s">
        <v>1175</v>
      </c>
      <c r="U3" s="443" t="s">
        <v>930</v>
      </c>
      <c r="V3" s="118" t="s">
        <v>1176</v>
      </c>
      <c r="W3" s="443" t="s">
        <v>931</v>
      </c>
      <c r="X3" s="118" t="s">
        <v>1177</v>
      </c>
      <c r="Y3" s="444" t="s">
        <v>932</v>
      </c>
      <c r="Z3" s="115" t="s">
        <v>1048</v>
      </c>
      <c r="AA3" s="281" t="s">
        <v>1</v>
      </c>
      <c r="AB3" s="281" t="s">
        <v>0</v>
      </c>
      <c r="AC3" s="95" t="s">
        <v>51</v>
      </c>
      <c r="AD3" s="281" t="s">
        <v>50</v>
      </c>
      <c r="AE3" s="115" t="s">
        <v>1048</v>
      </c>
      <c r="AF3" s="281" t="s">
        <v>1</v>
      </c>
      <c r="AG3" s="281" t="s">
        <v>0</v>
      </c>
      <c r="AH3" s="124" t="s">
        <v>51</v>
      </c>
      <c r="AI3" s="281" t="s">
        <v>50</v>
      </c>
      <c r="AJ3" s="445" t="s">
        <v>1187</v>
      </c>
      <c r="AK3" s="446" t="s">
        <v>1178</v>
      </c>
      <c r="AL3" s="76" t="s">
        <v>1179</v>
      </c>
      <c r="AM3" s="76" t="s">
        <v>1180</v>
      </c>
      <c r="AN3" s="447" t="s">
        <v>1157</v>
      </c>
      <c r="AO3" s="448" t="s">
        <v>1181</v>
      </c>
      <c r="AP3" s="449" t="s">
        <v>1158</v>
      </c>
      <c r="AQ3" s="81" t="s">
        <v>1159</v>
      </c>
      <c r="AR3" s="450" t="s">
        <v>1160</v>
      </c>
      <c r="AS3" s="451" t="s">
        <v>1161</v>
      </c>
      <c r="AT3" s="411" t="s">
        <v>1162</v>
      </c>
      <c r="AU3" s="324" t="s">
        <v>1163</v>
      </c>
      <c r="AV3" s="81" t="s">
        <v>1164</v>
      </c>
      <c r="AW3" s="81" t="s">
        <v>1165</v>
      </c>
      <c r="AX3" s="452" t="s">
        <v>1166</v>
      </c>
      <c r="AY3" s="453" t="s">
        <v>1135</v>
      </c>
      <c r="AZ3" s="453" t="s">
        <v>1136</v>
      </c>
      <c r="BA3" s="453" t="s">
        <v>1214</v>
      </c>
      <c r="BB3" s="453" t="s">
        <v>1182</v>
      </c>
      <c r="BC3" s="81" t="s">
        <v>1167</v>
      </c>
      <c r="BD3" s="115" t="s">
        <v>1183</v>
      </c>
      <c r="BE3" s="454" t="s">
        <v>1188</v>
      </c>
      <c r="BF3" s="454" t="s">
        <v>1184</v>
      </c>
      <c r="BG3" s="411" t="s">
        <v>1168</v>
      </c>
      <c r="BH3" s="244" t="s">
        <v>1169</v>
      </c>
      <c r="BI3" s="115" t="s">
        <v>1190</v>
      </c>
      <c r="BJ3" s="455" t="s">
        <v>1191</v>
      </c>
      <c r="BK3" s="455" t="s">
        <v>1192</v>
      </c>
      <c r="BL3" s="81" t="s">
        <v>1193</v>
      </c>
      <c r="BM3" s="81" t="s">
        <v>1194</v>
      </c>
      <c r="BN3" s="453" t="s">
        <v>1195</v>
      </c>
      <c r="BO3" s="41" t="s">
        <v>1137</v>
      </c>
      <c r="BP3" s="76" t="s">
        <v>818</v>
      </c>
      <c r="BQ3" s="76" t="s">
        <v>819</v>
      </c>
      <c r="BR3" s="76" t="s">
        <v>1138</v>
      </c>
      <c r="BS3" s="455" t="s">
        <v>1196</v>
      </c>
      <c r="BT3" s="303" t="s">
        <v>1198</v>
      </c>
      <c r="BU3" s="455" t="s">
        <v>1197</v>
      </c>
      <c r="BV3" s="81" t="s">
        <v>1189</v>
      </c>
      <c r="BW3" s="53" t="s">
        <v>1199</v>
      </c>
      <c r="BX3" s="53" t="s">
        <v>1200</v>
      </c>
      <c r="BY3" s="53" t="s">
        <v>1201</v>
      </c>
      <c r="BZ3" s="53" t="s">
        <v>1202</v>
      </c>
      <c r="CA3" s="53" t="s">
        <v>1203</v>
      </c>
      <c r="CB3" s="53" t="s">
        <v>1139</v>
      </c>
      <c r="CC3" s="53" t="s">
        <v>1204</v>
      </c>
      <c r="CD3" s="443" t="s">
        <v>1205</v>
      </c>
      <c r="CE3" s="76" t="s">
        <v>1206</v>
      </c>
      <c r="CF3" s="76" t="s">
        <v>1207</v>
      </c>
      <c r="CG3" s="76" t="s">
        <v>1208</v>
      </c>
      <c r="CH3" s="76" t="s">
        <v>1209</v>
      </c>
      <c r="CI3" s="76" t="s">
        <v>1210</v>
      </c>
      <c r="CJ3" s="76" t="s">
        <v>1211</v>
      </c>
      <c r="CK3" s="452" t="s">
        <v>1212</v>
      </c>
      <c r="CL3" s="81" t="s">
        <v>1213</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464"/>
      <c r="AY4" s="72">
        <f>SUBTOTAL(109,AY$15:INDEX(AY:AY,COUNTA($B:$B)+14-COUNTA($B$1:$B$14)))</f>
        <v>0</v>
      </c>
      <c r="AZ4" s="72">
        <f>SUBTOTAL(109,AZ$15:INDEX(AZ:AZ,COUNTA($B:$B)+14-COUNTA($B$1:$B$14)))</f>
        <v>0</v>
      </c>
      <c r="BA4" s="72">
        <f>SUBTOTAL(109,BA$15:INDEX(BA:BA,COUNTA($B:$B)+14-COUNTA($B$1:$B$14)))</f>
        <v>0</v>
      </c>
      <c r="BB4" s="72">
        <f>SUBTOTAL(109,BB$15:INDEX(BB:BB,COUNTA($B:$B)+14-COUNTA($B$1:$B$14)))</f>
        <v>0</v>
      </c>
      <c r="BC4" s="69">
        <f>SUBTOTAL(109,BC$15:INDEX(BC:BC,COUNTA($B:$B)+14-COUNTA($B$1:$B$14)))</f>
        <v>0</v>
      </c>
      <c r="BD4" s="99" t="str">
        <f>IF(SUM($V4)=0,"",SUM($X4)/$V4)</f>
        <v/>
      </c>
      <c r="BE4" s="462" t="str">
        <f>IF(SUM($AC4)=0,"",SUM($AD4)/$AC4)</f>
        <v/>
      </c>
      <c r="BF4" s="462" t="str">
        <f>IF(SUM($AH4)=0,"",SUM($AI4)/$AH4)</f>
        <v/>
      </c>
      <c r="BG4" s="462" t="e">
        <f>IF(SUM(#REF!)=0,"",SUM(#REF!)/#REF!)</f>
        <v>#REF!</v>
      </c>
      <c r="BH4" s="463">
        <f>SUBTOTAL(109,BH$15:INDEX(BH:BH,COUNTA($B:$B)+14-COUNTA($B$1:$B$14)))</f>
        <v>0</v>
      </c>
      <c r="BI4" s="99"/>
      <c r="BJ4" s="459" t="str">
        <f>IF(SUM($AP$4)=0,"",$AT$4/$AP$4)</f>
        <v/>
      </c>
      <c r="BK4" s="459"/>
      <c r="BL4" s="463">
        <f>SUBTOTAL(109,BL$15:INDEX(BL:BL,COUNTA($B:$B)+14-COUNTA($B$1:$B$14)))</f>
        <v>0</v>
      </c>
      <c r="BM4" s="463">
        <f>SUBTOTAL(109,BM$15:INDEX(BM:BM,COUNTA($B:$B)+14-COUNTA($B$1:$B$14)))</f>
        <v>0</v>
      </c>
      <c r="BN4" s="72">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f>SUBTOTAL(109,CA$15:INDEX(CA:CA,COUNTA($B:$B)+14-COUNTA($B$1:$B$14)))</f>
        <v>0</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97</v>
      </c>
      <c r="B5" s="25" t="s">
        <v>97</v>
      </c>
      <c r="C5" s="25" t="s">
        <v>97</v>
      </c>
      <c r="D5" s="249" t="s">
        <v>97</v>
      </c>
      <c r="E5" s="25" t="s">
        <v>97</v>
      </c>
      <c r="F5" s="101" t="s">
        <v>105</v>
      </c>
      <c r="G5" s="415" t="s">
        <v>97</v>
      </c>
      <c r="H5" s="55" t="s">
        <v>105</v>
      </c>
      <c r="I5" s="415" t="s">
        <v>97</v>
      </c>
      <c r="J5" s="166" t="s">
        <v>105</v>
      </c>
      <c r="K5" s="415" t="s">
        <v>97</v>
      </c>
      <c r="L5" s="168" t="s">
        <v>97</v>
      </c>
      <c r="M5" s="415" t="s">
        <v>97</v>
      </c>
      <c r="N5" s="67" t="s">
        <v>97</v>
      </c>
      <c r="O5" s="415" t="s">
        <v>97</v>
      </c>
      <c r="P5" s="55" t="s">
        <v>106</v>
      </c>
      <c r="Q5" s="415" t="s">
        <v>97</v>
      </c>
      <c r="R5" s="55" t="s">
        <v>106</v>
      </c>
      <c r="S5" s="415" t="s">
        <v>97</v>
      </c>
      <c r="T5" s="55" t="s">
        <v>106</v>
      </c>
      <c r="U5" s="415" t="s">
        <v>97</v>
      </c>
      <c r="V5" s="55" t="s">
        <v>97</v>
      </c>
      <c r="W5" s="415" t="s">
        <v>97</v>
      </c>
      <c r="X5" s="55" t="s">
        <v>106</v>
      </c>
      <c r="Y5" s="415" t="s">
        <v>97</v>
      </c>
      <c r="Z5" s="331" t="s">
        <v>97</v>
      </c>
      <c r="AA5" s="305" t="s">
        <v>108</v>
      </c>
      <c r="AB5" s="305" t="s">
        <v>108</v>
      </c>
      <c r="AC5" s="243" t="s">
        <v>108</v>
      </c>
      <c r="AD5" s="243" t="s">
        <v>108</v>
      </c>
      <c r="AE5" s="331" t="s">
        <v>97</v>
      </c>
      <c r="AF5" s="305" t="s">
        <v>108</v>
      </c>
      <c r="AG5" s="305" t="s">
        <v>108</v>
      </c>
      <c r="AH5" s="243" t="s">
        <v>108</v>
      </c>
      <c r="AI5" s="243" t="s">
        <v>108</v>
      </c>
      <c r="AJ5" s="467" t="s">
        <v>108</v>
      </c>
      <c r="AK5" s="305" t="s">
        <v>108</v>
      </c>
      <c r="AL5" s="305" t="s">
        <v>97</v>
      </c>
      <c r="AM5" s="305" t="s">
        <v>97</v>
      </c>
      <c r="AN5" s="242" t="s">
        <v>97</v>
      </c>
      <c r="AO5" s="242" t="s">
        <v>97</v>
      </c>
      <c r="AP5" s="242" t="s">
        <v>97</v>
      </c>
      <c r="AQ5" s="55" t="s">
        <v>106</v>
      </c>
      <c r="AR5" s="105" t="s">
        <v>97</v>
      </c>
      <c r="AS5" s="468" t="s">
        <v>97</v>
      </c>
      <c r="AT5" s="382" t="s">
        <v>97</v>
      </c>
      <c r="AU5" s="469" t="s">
        <v>97</v>
      </c>
      <c r="AV5" s="469" t="s">
        <v>97</v>
      </c>
      <c r="AW5" s="55" t="s">
        <v>108</v>
      </c>
      <c r="AX5" s="470" t="s">
        <v>97</v>
      </c>
      <c r="AY5" s="61" t="s">
        <v>97</v>
      </c>
      <c r="AZ5" s="61" t="s">
        <v>97</v>
      </c>
      <c r="BA5" s="61" t="s">
        <v>108</v>
      </c>
      <c r="BB5" s="61" t="s">
        <v>108</v>
      </c>
      <c r="BC5" s="184" t="s">
        <v>108</v>
      </c>
      <c r="BD5" s="331" t="s">
        <v>97</v>
      </c>
      <c r="BE5" s="382" t="s">
        <v>97</v>
      </c>
      <c r="BF5" s="382" t="s">
        <v>97</v>
      </c>
      <c r="BG5" s="382" t="s">
        <v>97</v>
      </c>
      <c r="BH5" s="55" t="s">
        <v>108</v>
      </c>
      <c r="BI5" s="331" t="s">
        <v>97</v>
      </c>
      <c r="BJ5" s="242" t="s">
        <v>97</v>
      </c>
      <c r="BK5" s="242" t="s">
        <v>97</v>
      </c>
      <c r="BL5" s="55" t="s">
        <v>108</v>
      </c>
      <c r="BM5" s="55" t="s">
        <v>106</v>
      </c>
      <c r="BN5" s="62" t="s">
        <v>97</v>
      </c>
      <c r="BO5" s="468" t="s">
        <v>97</v>
      </c>
      <c r="BP5" s="243" t="s">
        <v>97</v>
      </c>
      <c r="BQ5" s="243" t="s">
        <v>97</v>
      </c>
      <c r="BR5" s="243" t="s">
        <v>97</v>
      </c>
      <c r="BS5" s="242" t="s">
        <v>97</v>
      </c>
      <c r="BT5" s="242" t="s">
        <v>97</v>
      </c>
      <c r="BU5" s="242" t="s">
        <v>97</v>
      </c>
      <c r="BV5" s="55" t="s">
        <v>97</v>
      </c>
      <c r="BW5" s="55" t="s">
        <v>97</v>
      </c>
      <c r="BX5" s="55" t="s">
        <v>97</v>
      </c>
      <c r="BY5" s="55" t="s">
        <v>97</v>
      </c>
      <c r="BZ5" s="55" t="s">
        <v>97</v>
      </c>
      <c r="CA5" s="55" t="s">
        <v>97</v>
      </c>
      <c r="CB5" s="55" t="s">
        <v>97</v>
      </c>
      <c r="CC5" s="55" t="s">
        <v>97</v>
      </c>
      <c r="CD5" s="382" t="s">
        <v>97</v>
      </c>
      <c r="CE5" s="382" t="s">
        <v>97</v>
      </c>
      <c r="CF5" s="382" t="s">
        <v>97</v>
      </c>
      <c r="CG5" s="382" t="s">
        <v>97</v>
      </c>
      <c r="CH5" s="382" t="s">
        <v>97</v>
      </c>
      <c r="CI5" s="382" t="s">
        <v>97</v>
      </c>
      <c r="CJ5" s="382" t="s">
        <v>97</v>
      </c>
      <c r="CK5" s="468" t="s">
        <v>97</v>
      </c>
      <c r="CL5" s="184" t="s">
        <v>106</v>
      </c>
      <c r="CM5"/>
    </row>
    <row r="6" spans="1:91" s="23" customFormat="1" x14ac:dyDescent="0.2">
      <c r="A6" s="25" t="s">
        <v>195</v>
      </c>
      <c r="B6" s="25" t="s">
        <v>195</v>
      </c>
      <c r="C6" s="25" t="s">
        <v>195</v>
      </c>
      <c r="D6" s="249" t="s">
        <v>195</v>
      </c>
      <c r="E6" s="25" t="s">
        <v>195</v>
      </c>
      <c r="F6" s="101" t="s">
        <v>91</v>
      </c>
      <c r="G6" s="415" t="s">
        <v>92</v>
      </c>
      <c r="H6" s="55" t="s">
        <v>91</v>
      </c>
      <c r="I6" s="415" t="s">
        <v>92</v>
      </c>
      <c r="J6" s="166" t="s">
        <v>91</v>
      </c>
      <c r="K6" s="415" t="s">
        <v>92</v>
      </c>
      <c r="L6" s="168" t="s">
        <v>92</v>
      </c>
      <c r="M6" s="415" t="s">
        <v>92</v>
      </c>
      <c r="N6" s="67" t="s">
        <v>92</v>
      </c>
      <c r="O6" s="415" t="s">
        <v>92</v>
      </c>
      <c r="P6" s="55" t="s">
        <v>91</v>
      </c>
      <c r="Q6" s="415" t="s">
        <v>92</v>
      </c>
      <c r="R6" s="55" t="s">
        <v>755</v>
      </c>
      <c r="S6" s="415" t="s">
        <v>92</v>
      </c>
      <c r="T6" s="55" t="s">
        <v>91</v>
      </c>
      <c r="U6" s="415" t="s">
        <v>92</v>
      </c>
      <c r="V6" s="55" t="s">
        <v>92</v>
      </c>
      <c r="W6" s="415" t="s">
        <v>92</v>
      </c>
      <c r="X6" s="55" t="s">
        <v>91</v>
      </c>
      <c r="Y6" s="415" t="s">
        <v>92</v>
      </c>
      <c r="Z6" s="331" t="s">
        <v>110</v>
      </c>
      <c r="AA6" s="305" t="s">
        <v>109</v>
      </c>
      <c r="AB6" s="305" t="s">
        <v>109</v>
      </c>
      <c r="AC6" s="243" t="s">
        <v>109</v>
      </c>
      <c r="AD6" s="243" t="s">
        <v>109</v>
      </c>
      <c r="AE6" s="331" t="s">
        <v>110</v>
      </c>
      <c r="AF6" s="305" t="s">
        <v>109</v>
      </c>
      <c r="AG6" s="305" t="s">
        <v>109</v>
      </c>
      <c r="AH6" s="243" t="s">
        <v>109</v>
      </c>
      <c r="AI6" s="243" t="s">
        <v>109</v>
      </c>
      <c r="AJ6" s="467" t="s">
        <v>109</v>
      </c>
      <c r="AK6" s="305" t="s">
        <v>109</v>
      </c>
      <c r="AL6" s="305" t="s">
        <v>92</v>
      </c>
      <c r="AM6" s="305" t="s">
        <v>92</v>
      </c>
      <c r="AN6" s="242" t="s">
        <v>111</v>
      </c>
      <c r="AO6" s="242" t="s">
        <v>92</v>
      </c>
      <c r="AP6" s="242" t="s">
        <v>111</v>
      </c>
      <c r="AQ6" s="55" t="s">
        <v>91</v>
      </c>
      <c r="AR6" s="105" t="s">
        <v>92</v>
      </c>
      <c r="AS6" s="468" t="s">
        <v>111</v>
      </c>
      <c r="AT6" s="382" t="s">
        <v>111</v>
      </c>
      <c r="AU6" s="469" t="s">
        <v>92</v>
      </c>
      <c r="AV6" s="469" t="s">
        <v>92</v>
      </c>
      <c r="AW6" s="55" t="s">
        <v>91</v>
      </c>
      <c r="AX6" s="470" t="s">
        <v>111</v>
      </c>
      <c r="AY6" s="61" t="s">
        <v>92</v>
      </c>
      <c r="AZ6" s="61" t="s">
        <v>92</v>
      </c>
      <c r="BA6" s="61" t="s">
        <v>109</v>
      </c>
      <c r="BB6" s="61" t="s">
        <v>109</v>
      </c>
      <c r="BC6" s="184" t="s">
        <v>91</v>
      </c>
      <c r="BD6" s="331" t="s">
        <v>92</v>
      </c>
      <c r="BE6" s="382" t="s">
        <v>92</v>
      </c>
      <c r="BF6" s="382" t="s">
        <v>92</v>
      </c>
      <c r="BG6" s="382" t="s">
        <v>111</v>
      </c>
      <c r="BH6" s="55" t="s">
        <v>91</v>
      </c>
      <c r="BI6" s="331" t="s">
        <v>110</v>
      </c>
      <c r="BJ6" s="242" t="s">
        <v>111</v>
      </c>
      <c r="BK6" s="242" t="s">
        <v>111</v>
      </c>
      <c r="BL6" s="55" t="s">
        <v>91</v>
      </c>
      <c r="BM6" s="55" t="s">
        <v>91</v>
      </c>
      <c r="BN6" s="62" t="s">
        <v>92</v>
      </c>
      <c r="BO6" s="468" t="s">
        <v>111</v>
      </c>
      <c r="BP6" s="243" t="s">
        <v>92</v>
      </c>
      <c r="BQ6" s="243" t="s">
        <v>92</v>
      </c>
      <c r="BR6" s="243" t="s">
        <v>110</v>
      </c>
      <c r="BS6" s="242" t="s">
        <v>111</v>
      </c>
      <c r="BT6" s="242" t="s">
        <v>111</v>
      </c>
      <c r="BU6" s="242" t="s">
        <v>111</v>
      </c>
      <c r="BV6" s="55" t="s">
        <v>92</v>
      </c>
      <c r="BW6" s="55" t="s">
        <v>92</v>
      </c>
      <c r="BX6" s="55" t="s">
        <v>92</v>
      </c>
      <c r="BY6" s="55" t="s">
        <v>92</v>
      </c>
      <c r="BZ6" s="55" t="s">
        <v>92</v>
      </c>
      <c r="CA6" s="55" t="s">
        <v>92</v>
      </c>
      <c r="CB6" s="55" t="s">
        <v>92</v>
      </c>
      <c r="CC6" s="55" t="s">
        <v>92</v>
      </c>
      <c r="CD6" s="382" t="s">
        <v>92</v>
      </c>
      <c r="CE6" s="382" t="s">
        <v>92</v>
      </c>
      <c r="CF6" s="382" t="s">
        <v>92</v>
      </c>
      <c r="CG6" s="382" t="s">
        <v>92</v>
      </c>
      <c r="CH6" s="382" t="s">
        <v>92</v>
      </c>
      <c r="CI6" s="382" t="s">
        <v>92</v>
      </c>
      <c r="CJ6" s="382" t="s">
        <v>92</v>
      </c>
      <c r="CK6" s="468" t="s">
        <v>111</v>
      </c>
      <c r="CL6" s="184" t="s">
        <v>91</v>
      </c>
      <c r="CM6"/>
    </row>
    <row r="7" spans="1:91" s="23" customFormat="1" x14ac:dyDescent="0.2">
      <c r="A7" s="25" t="s">
        <v>107</v>
      </c>
      <c r="B7" s="25" t="s">
        <v>107</v>
      </c>
      <c r="C7" s="25" t="s">
        <v>107</v>
      </c>
      <c r="D7" s="249" t="s">
        <v>107</v>
      </c>
      <c r="E7" s="25" t="s">
        <v>107</v>
      </c>
      <c r="F7" s="101" t="s">
        <v>93</v>
      </c>
      <c r="G7" s="415" t="s">
        <v>94</v>
      </c>
      <c r="H7" s="55" t="s">
        <v>93</v>
      </c>
      <c r="I7" s="415" t="s">
        <v>94</v>
      </c>
      <c r="J7" s="166" t="s">
        <v>94</v>
      </c>
      <c r="K7" s="415" t="s">
        <v>94</v>
      </c>
      <c r="L7" s="168" t="s">
        <v>94</v>
      </c>
      <c r="M7" s="415" t="s">
        <v>94</v>
      </c>
      <c r="N7" s="67" t="s">
        <v>93</v>
      </c>
      <c r="O7" s="415" t="s">
        <v>94</v>
      </c>
      <c r="P7" s="55" t="s">
        <v>93</v>
      </c>
      <c r="Q7" s="415" t="s">
        <v>94</v>
      </c>
      <c r="R7" s="55" t="s">
        <v>93</v>
      </c>
      <c r="S7" s="415" t="s">
        <v>94</v>
      </c>
      <c r="T7" s="55" t="s">
        <v>93</v>
      </c>
      <c r="U7" s="415" t="s">
        <v>94</v>
      </c>
      <c r="V7" s="55" t="s">
        <v>93</v>
      </c>
      <c r="W7" s="415" t="s">
        <v>94</v>
      </c>
      <c r="X7" s="55" t="s">
        <v>93</v>
      </c>
      <c r="Y7" s="415" t="s">
        <v>94</v>
      </c>
      <c r="Z7" s="331" t="s">
        <v>93</v>
      </c>
      <c r="AA7" s="305" t="s">
        <v>93</v>
      </c>
      <c r="AB7" s="305" t="s">
        <v>93</v>
      </c>
      <c r="AC7" s="243" t="s">
        <v>93</v>
      </c>
      <c r="AD7" s="243" t="s">
        <v>93</v>
      </c>
      <c r="AE7" s="331" t="s">
        <v>93</v>
      </c>
      <c r="AF7" s="305" t="s">
        <v>93</v>
      </c>
      <c r="AG7" s="305" t="s">
        <v>93</v>
      </c>
      <c r="AH7" s="243" t="s">
        <v>93</v>
      </c>
      <c r="AI7" s="243" t="s">
        <v>93</v>
      </c>
      <c r="AJ7" s="467" t="s">
        <v>93</v>
      </c>
      <c r="AK7" s="305" t="s">
        <v>93</v>
      </c>
      <c r="AL7" s="305" t="s">
        <v>93</v>
      </c>
      <c r="AM7" s="305" t="s">
        <v>94</v>
      </c>
      <c r="AN7" s="242" t="s">
        <v>94</v>
      </c>
      <c r="AO7" s="242" t="s">
        <v>94</v>
      </c>
      <c r="AP7" s="242" t="s">
        <v>94</v>
      </c>
      <c r="AQ7" s="55" t="s">
        <v>93</v>
      </c>
      <c r="AR7" s="105" t="s">
        <v>93</v>
      </c>
      <c r="AS7" s="468" t="s">
        <v>94</v>
      </c>
      <c r="AT7" s="382" t="s">
        <v>94</v>
      </c>
      <c r="AU7" s="469" t="s">
        <v>93</v>
      </c>
      <c r="AV7" s="469" t="s">
        <v>93</v>
      </c>
      <c r="AW7" s="55" t="s">
        <v>93</v>
      </c>
      <c r="AX7" s="470" t="s">
        <v>94</v>
      </c>
      <c r="AY7" s="61" t="s">
        <v>93</v>
      </c>
      <c r="AZ7" s="61" t="s">
        <v>93</v>
      </c>
      <c r="BA7" s="61" t="s">
        <v>93</v>
      </c>
      <c r="BB7" s="61" t="s">
        <v>93</v>
      </c>
      <c r="BC7" s="184" t="s">
        <v>93</v>
      </c>
      <c r="BD7" s="331" t="s">
        <v>94</v>
      </c>
      <c r="BE7" s="382" t="s">
        <v>94</v>
      </c>
      <c r="BF7" s="382" t="s">
        <v>94</v>
      </c>
      <c r="BG7" s="382" t="s">
        <v>94</v>
      </c>
      <c r="BH7" s="55" t="s">
        <v>93</v>
      </c>
      <c r="BI7" s="331" t="s">
        <v>94</v>
      </c>
      <c r="BJ7" s="242" t="s">
        <v>94</v>
      </c>
      <c r="BK7" s="242" t="s">
        <v>94</v>
      </c>
      <c r="BL7" s="55" t="s">
        <v>93</v>
      </c>
      <c r="BM7" s="55" t="s">
        <v>93</v>
      </c>
      <c r="BN7" s="62" t="s">
        <v>93</v>
      </c>
      <c r="BO7" s="468" t="s">
        <v>94</v>
      </c>
      <c r="BP7" s="243" t="s">
        <v>93</v>
      </c>
      <c r="BQ7" s="243" t="s">
        <v>93</v>
      </c>
      <c r="BR7" s="243" t="s">
        <v>94</v>
      </c>
      <c r="BS7" s="242" t="s">
        <v>94</v>
      </c>
      <c r="BT7" s="242" t="s">
        <v>94</v>
      </c>
      <c r="BU7" s="242" t="s">
        <v>94</v>
      </c>
      <c r="BV7" s="55" t="s">
        <v>93</v>
      </c>
      <c r="BW7" s="55" t="s">
        <v>93</v>
      </c>
      <c r="BX7" s="55" t="s">
        <v>93</v>
      </c>
      <c r="BY7" s="55" t="s">
        <v>93</v>
      </c>
      <c r="BZ7" s="55" t="s">
        <v>93</v>
      </c>
      <c r="CA7" s="55" t="s">
        <v>93</v>
      </c>
      <c r="CB7" s="55" t="s">
        <v>93</v>
      </c>
      <c r="CC7" s="55" t="s">
        <v>93</v>
      </c>
      <c r="CD7" s="382" t="s">
        <v>94</v>
      </c>
      <c r="CE7" s="382" t="s">
        <v>94</v>
      </c>
      <c r="CF7" s="382" t="s">
        <v>94</v>
      </c>
      <c r="CG7" s="382" t="s">
        <v>94</v>
      </c>
      <c r="CH7" s="382" t="s">
        <v>94</v>
      </c>
      <c r="CI7" s="382" t="s">
        <v>94</v>
      </c>
      <c r="CJ7" s="382" t="s">
        <v>94</v>
      </c>
      <c r="CK7" s="468" t="s">
        <v>94</v>
      </c>
      <c r="CL7" s="184" t="s">
        <v>93</v>
      </c>
      <c r="CM7"/>
    </row>
    <row r="8" spans="1:91" s="276" customFormat="1" x14ac:dyDescent="0.2">
      <c r="A8" s="277"/>
      <c r="B8" s="277"/>
      <c r="C8" s="277"/>
      <c r="D8" s="309"/>
      <c r="E8" s="277"/>
      <c r="F8" s="101" t="s">
        <v>95</v>
      </c>
      <c r="G8" s="471"/>
      <c r="H8" s="55" t="s">
        <v>282</v>
      </c>
      <c r="I8" s="471"/>
      <c r="J8" s="166" t="s">
        <v>96</v>
      </c>
      <c r="K8" s="471"/>
      <c r="L8" s="337"/>
      <c r="M8" s="471"/>
      <c r="N8" s="182"/>
      <c r="O8" s="471"/>
      <c r="P8" s="55" t="s">
        <v>98</v>
      </c>
      <c r="Q8" s="471"/>
      <c r="R8" s="55" t="s">
        <v>598</v>
      </c>
      <c r="S8" s="471"/>
      <c r="T8" s="55" t="s">
        <v>286</v>
      </c>
      <c r="U8" s="471"/>
      <c r="V8" s="55"/>
      <c r="W8" s="471"/>
      <c r="X8" s="55" t="s">
        <v>99</v>
      </c>
      <c r="Y8" s="471"/>
      <c r="Z8" s="331"/>
      <c r="AA8" s="310" t="s">
        <v>921</v>
      </c>
      <c r="AB8" s="310" t="s">
        <v>750</v>
      </c>
      <c r="AC8" s="243" t="s">
        <v>140</v>
      </c>
      <c r="AD8" s="243" t="s">
        <v>872</v>
      </c>
      <c r="AE8" s="331"/>
      <c r="AF8" s="310" t="s">
        <v>136</v>
      </c>
      <c r="AG8" s="310" t="s">
        <v>134</v>
      </c>
      <c r="AH8" s="243" t="s">
        <v>138</v>
      </c>
      <c r="AI8" s="243" t="s">
        <v>772</v>
      </c>
      <c r="AJ8" s="310" t="s">
        <v>750</v>
      </c>
      <c r="AK8" s="310" t="s">
        <v>134</v>
      </c>
      <c r="AL8" s="305"/>
      <c r="AM8" s="305"/>
      <c r="AN8" s="242"/>
      <c r="AO8" s="242"/>
      <c r="AP8" s="242"/>
      <c r="AQ8" s="55" t="s">
        <v>286</v>
      </c>
      <c r="AR8" s="472"/>
      <c r="AS8" s="473"/>
      <c r="AT8" s="474"/>
      <c r="AU8" s="55"/>
      <c r="AV8" s="55"/>
      <c r="AW8" s="55" t="s">
        <v>134</v>
      </c>
      <c r="AX8" s="470"/>
      <c r="AY8" s="61"/>
      <c r="AZ8" s="61"/>
      <c r="BA8" s="61" t="s">
        <v>921</v>
      </c>
      <c r="BB8" s="61" t="s">
        <v>136</v>
      </c>
      <c r="BC8" s="311" t="s">
        <v>136</v>
      </c>
      <c r="BD8" s="331"/>
      <c r="BE8" s="474"/>
      <c r="BF8" s="474"/>
      <c r="BG8" s="474"/>
      <c r="BH8" s="55" t="s">
        <v>138</v>
      </c>
      <c r="BI8" s="331"/>
      <c r="BJ8" s="242"/>
      <c r="BK8" s="242"/>
      <c r="BL8" s="55" t="s">
        <v>772</v>
      </c>
      <c r="BM8" s="55" t="s">
        <v>99</v>
      </c>
      <c r="BN8" s="62"/>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98</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922</v>
      </c>
      <c r="AB9" s="310" t="s">
        <v>268</v>
      </c>
      <c r="AC9" s="243" t="s">
        <v>1045</v>
      </c>
      <c r="AD9" s="243" t="s">
        <v>873</v>
      </c>
      <c r="AE9" s="331"/>
      <c r="AF9" s="310" t="s">
        <v>137</v>
      </c>
      <c r="AG9" s="310" t="s">
        <v>135</v>
      </c>
      <c r="AH9" s="243" t="s">
        <v>139</v>
      </c>
      <c r="AI9" s="243" t="s">
        <v>773</v>
      </c>
      <c r="AJ9" s="310" t="s">
        <v>268</v>
      </c>
      <c r="AK9" s="310" t="s">
        <v>135</v>
      </c>
      <c r="AL9" s="305"/>
      <c r="AM9" s="305"/>
      <c r="AN9" s="242"/>
      <c r="AO9" s="242"/>
      <c r="AP9" s="242"/>
      <c r="AQ9" s="55"/>
      <c r="AR9" s="472"/>
      <c r="AS9" s="473"/>
      <c r="AT9" s="474"/>
      <c r="AU9" s="55"/>
      <c r="AV9" s="55"/>
      <c r="AW9" s="55" t="s">
        <v>135</v>
      </c>
      <c r="AX9" s="470"/>
      <c r="AY9" s="61"/>
      <c r="AZ9" s="61"/>
      <c r="BA9" s="61" t="s">
        <v>922</v>
      </c>
      <c r="BB9" s="61" t="s">
        <v>137</v>
      </c>
      <c r="BC9" s="311" t="s">
        <v>137</v>
      </c>
      <c r="BD9" s="331"/>
      <c r="BE9" s="474"/>
      <c r="BF9" s="474"/>
      <c r="BG9" s="474"/>
      <c r="BH9" s="55" t="s">
        <v>139</v>
      </c>
      <c r="BI9" s="331"/>
      <c r="BJ9" s="242"/>
      <c r="BK9" s="242"/>
      <c r="BL9" s="55" t="s">
        <v>773</v>
      </c>
      <c r="BM9" s="55"/>
      <c r="BN9" s="62"/>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103</v>
      </c>
      <c r="I10" s="471"/>
      <c r="J10" s="166"/>
      <c r="K10" s="471"/>
      <c r="L10" s="337"/>
      <c r="M10" s="471"/>
      <c r="N10" s="182"/>
      <c r="O10" s="471"/>
      <c r="P10" s="55" t="s">
        <v>103</v>
      </c>
      <c r="Q10" s="471"/>
      <c r="R10" s="55" t="s">
        <v>103</v>
      </c>
      <c r="S10" s="471"/>
      <c r="T10" s="55" t="s">
        <v>103</v>
      </c>
      <c r="U10" s="471"/>
      <c r="V10" s="55"/>
      <c r="W10" s="471"/>
      <c r="X10" s="55" t="s">
        <v>103</v>
      </c>
      <c r="Y10" s="471"/>
      <c r="Z10" s="331"/>
      <c r="AA10" s="310" t="s">
        <v>103</v>
      </c>
      <c r="AB10" s="310" t="s">
        <v>103</v>
      </c>
      <c r="AC10" s="243" t="s">
        <v>140</v>
      </c>
      <c r="AD10" s="243" t="s">
        <v>140</v>
      </c>
      <c r="AE10" s="331"/>
      <c r="AF10" s="310" t="s">
        <v>103</v>
      </c>
      <c r="AG10" s="310" t="s">
        <v>103</v>
      </c>
      <c r="AH10" s="310" t="s">
        <v>140</v>
      </c>
      <c r="AI10" s="310" t="s">
        <v>140</v>
      </c>
      <c r="AJ10" s="310" t="s">
        <v>103</v>
      </c>
      <c r="AK10" s="310" t="s">
        <v>103</v>
      </c>
      <c r="AL10" s="305"/>
      <c r="AM10" s="305"/>
      <c r="AN10" s="242"/>
      <c r="AO10" s="242"/>
      <c r="AP10" s="242"/>
      <c r="AQ10" s="55" t="s">
        <v>103</v>
      </c>
      <c r="AR10" s="472"/>
      <c r="AS10" s="473"/>
      <c r="AT10" s="474"/>
      <c r="AU10" s="55"/>
      <c r="AV10" s="55"/>
      <c r="AW10" s="55" t="s">
        <v>103</v>
      </c>
      <c r="AX10" s="470"/>
      <c r="AY10" s="61"/>
      <c r="AZ10" s="61"/>
      <c r="BA10" s="61" t="s">
        <v>103</v>
      </c>
      <c r="BB10" s="61" t="s">
        <v>103</v>
      </c>
      <c r="BC10" s="311" t="s">
        <v>103</v>
      </c>
      <c r="BD10" s="331"/>
      <c r="BE10" s="474"/>
      <c r="BF10" s="474"/>
      <c r="BG10" s="474"/>
      <c r="BH10" s="55" t="s">
        <v>140</v>
      </c>
      <c r="BI10" s="331"/>
      <c r="BJ10" s="242"/>
      <c r="BK10" s="242"/>
      <c r="BL10" s="55" t="s">
        <v>140</v>
      </c>
      <c r="BM10" s="55" t="s">
        <v>103</v>
      </c>
      <c r="BN10" s="62"/>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103</v>
      </c>
      <c r="CM10"/>
    </row>
    <row r="11" spans="1:91" s="23" customFormat="1" x14ac:dyDescent="0.2">
      <c r="A11" s="25"/>
      <c r="B11" s="25"/>
      <c r="C11" s="25"/>
      <c r="D11" s="79"/>
      <c r="E11" s="25"/>
      <c r="F11" s="101" t="s">
        <v>197</v>
      </c>
      <c r="G11" s="415" t="s">
        <v>197</v>
      </c>
      <c r="H11" s="55" t="s">
        <v>197</v>
      </c>
      <c r="I11" s="415" t="s">
        <v>197</v>
      </c>
      <c r="J11" s="166" t="s">
        <v>197</v>
      </c>
      <c r="K11" s="415" t="s">
        <v>197</v>
      </c>
      <c r="L11" s="168" t="s">
        <v>197</v>
      </c>
      <c r="M11" s="415" t="s">
        <v>197</v>
      </c>
      <c r="N11" s="67" t="s">
        <v>197</v>
      </c>
      <c r="O11" s="415" t="s">
        <v>197</v>
      </c>
      <c r="P11" s="55" t="s">
        <v>197</v>
      </c>
      <c r="Q11" s="415" t="s">
        <v>197</v>
      </c>
      <c r="R11" s="55" t="s">
        <v>197</v>
      </c>
      <c r="S11" s="415" t="s">
        <v>197</v>
      </c>
      <c r="T11" s="55" t="s">
        <v>197</v>
      </c>
      <c r="U11" s="415" t="s">
        <v>197</v>
      </c>
      <c r="V11" s="55" t="s">
        <v>197</v>
      </c>
      <c r="W11" s="415" t="s">
        <v>197</v>
      </c>
      <c r="X11" s="55" t="s">
        <v>197</v>
      </c>
      <c r="Y11" s="415" t="s">
        <v>197</v>
      </c>
      <c r="Z11" s="331" t="s">
        <v>197</v>
      </c>
      <c r="AA11" s="305" t="s">
        <v>197</v>
      </c>
      <c r="AB11" s="305" t="s">
        <v>197</v>
      </c>
      <c r="AC11" s="243" t="s">
        <v>197</v>
      </c>
      <c r="AD11" s="243" t="s">
        <v>197</v>
      </c>
      <c r="AE11" s="331" t="s">
        <v>197</v>
      </c>
      <c r="AF11" s="305" t="s">
        <v>197</v>
      </c>
      <c r="AG11" s="305" t="s">
        <v>197</v>
      </c>
      <c r="AH11" s="243" t="s">
        <v>197</v>
      </c>
      <c r="AI11" s="305" t="s">
        <v>197</v>
      </c>
      <c r="AJ11" s="467" t="s">
        <v>197</v>
      </c>
      <c r="AK11" s="305" t="s">
        <v>197</v>
      </c>
      <c r="AL11" s="305" t="s">
        <v>197</v>
      </c>
      <c r="AM11" s="305" t="s">
        <v>197</v>
      </c>
      <c r="AN11" s="242" t="s">
        <v>197</v>
      </c>
      <c r="AO11" s="242" t="s">
        <v>197</v>
      </c>
      <c r="AP11" s="242" t="s">
        <v>197</v>
      </c>
      <c r="AQ11" s="55" t="s">
        <v>197</v>
      </c>
      <c r="AR11" s="105" t="s">
        <v>197</v>
      </c>
      <c r="AS11" s="468" t="s">
        <v>674</v>
      </c>
      <c r="AT11" s="382" t="s">
        <v>674</v>
      </c>
      <c r="AU11" s="55" t="s">
        <v>37</v>
      </c>
      <c r="AV11" s="55" t="s">
        <v>197</v>
      </c>
      <c r="AW11" s="55" t="s">
        <v>197</v>
      </c>
      <c r="AX11" s="470" t="s">
        <v>674</v>
      </c>
      <c r="AY11" s="61" t="s">
        <v>197</v>
      </c>
      <c r="AZ11" s="61" t="s">
        <v>197</v>
      </c>
      <c r="BA11" s="61" t="s">
        <v>197</v>
      </c>
      <c r="BB11" s="61" t="s">
        <v>197</v>
      </c>
      <c r="BC11" s="184" t="s">
        <v>197</v>
      </c>
      <c r="BD11" s="331" t="s">
        <v>674</v>
      </c>
      <c r="BE11" s="382" t="s">
        <v>674</v>
      </c>
      <c r="BF11" s="382" t="s">
        <v>674</v>
      </c>
      <c r="BG11" s="382" t="s">
        <v>674</v>
      </c>
      <c r="BH11" s="55" t="s">
        <v>197</v>
      </c>
      <c r="BI11" s="331" t="s">
        <v>197</v>
      </c>
      <c r="BJ11" s="242" t="s">
        <v>197</v>
      </c>
      <c r="BK11" s="242" t="s">
        <v>197</v>
      </c>
      <c r="BL11" s="55" t="s">
        <v>197</v>
      </c>
      <c r="BM11" s="55" t="s">
        <v>197</v>
      </c>
      <c r="BN11" s="62" t="s">
        <v>197</v>
      </c>
      <c r="BO11" s="468" t="s">
        <v>197</v>
      </c>
      <c r="BP11" s="243" t="s">
        <v>197</v>
      </c>
      <c r="BQ11" s="243" t="s">
        <v>197</v>
      </c>
      <c r="BR11" s="243" t="s">
        <v>197</v>
      </c>
      <c r="BS11" s="242" t="s">
        <v>197</v>
      </c>
      <c r="BT11" s="242" t="s">
        <v>674</v>
      </c>
      <c r="BU11" s="242" t="s">
        <v>674</v>
      </c>
      <c r="BV11" s="55" t="s">
        <v>197</v>
      </c>
      <c r="BW11" s="55" t="s">
        <v>674</v>
      </c>
      <c r="BX11" s="55" t="s">
        <v>198</v>
      </c>
      <c r="BY11" s="55" t="s">
        <v>198</v>
      </c>
      <c r="BZ11" s="55" t="s">
        <v>674</v>
      </c>
      <c r="CA11" s="55" t="s">
        <v>200</v>
      </c>
      <c r="CB11" s="55" t="s">
        <v>37</v>
      </c>
      <c r="CC11" s="55" t="s">
        <v>197</v>
      </c>
      <c r="CD11" s="382" t="s">
        <v>674</v>
      </c>
      <c r="CE11" s="382" t="s">
        <v>198</v>
      </c>
      <c r="CF11" s="382" t="s">
        <v>198</v>
      </c>
      <c r="CG11" s="382" t="s">
        <v>674</v>
      </c>
      <c r="CH11" s="382" t="s">
        <v>200</v>
      </c>
      <c r="CI11" s="382" t="s">
        <v>37</v>
      </c>
      <c r="CJ11" s="382" t="s">
        <v>674</v>
      </c>
      <c r="CK11" s="468" t="s">
        <v>197</v>
      </c>
      <c r="CL11" s="184" t="s">
        <v>197</v>
      </c>
      <c r="CM11"/>
    </row>
    <row r="12" spans="1:91" s="23" customFormat="1" x14ac:dyDescent="0.2">
      <c r="A12" s="25"/>
      <c r="B12" s="25"/>
      <c r="C12" s="25"/>
      <c r="D12" s="79"/>
      <c r="E12" s="25"/>
      <c r="F12" s="101" t="s">
        <v>196</v>
      </c>
      <c r="G12" s="415" t="s">
        <v>196</v>
      </c>
      <c r="H12" s="55" t="s">
        <v>196</v>
      </c>
      <c r="I12" s="415" t="s">
        <v>196</v>
      </c>
      <c r="J12" s="166" t="s">
        <v>196</v>
      </c>
      <c r="K12" s="415" t="s">
        <v>196</v>
      </c>
      <c r="L12" s="168" t="s">
        <v>196</v>
      </c>
      <c r="M12" s="415" t="s">
        <v>196</v>
      </c>
      <c r="N12" s="67" t="s">
        <v>196</v>
      </c>
      <c r="O12" s="415" t="s">
        <v>196</v>
      </c>
      <c r="P12" s="55" t="s">
        <v>196</v>
      </c>
      <c r="Q12" s="415" t="s">
        <v>196</v>
      </c>
      <c r="R12" s="55" t="s">
        <v>196</v>
      </c>
      <c r="S12" s="415" t="s">
        <v>196</v>
      </c>
      <c r="T12" s="55" t="s">
        <v>196</v>
      </c>
      <c r="U12" s="415" t="s">
        <v>196</v>
      </c>
      <c r="V12" s="55" t="s">
        <v>196</v>
      </c>
      <c r="W12" s="415" t="s">
        <v>196</v>
      </c>
      <c r="X12" s="55" t="s">
        <v>196</v>
      </c>
      <c r="Y12" s="415" t="s">
        <v>196</v>
      </c>
      <c r="Z12" s="331" t="s">
        <v>196</v>
      </c>
      <c r="AA12" s="305" t="s">
        <v>196</v>
      </c>
      <c r="AB12" s="305" t="s">
        <v>196</v>
      </c>
      <c r="AC12" s="243" t="s">
        <v>196</v>
      </c>
      <c r="AD12" s="243" t="s">
        <v>196</v>
      </c>
      <c r="AE12" s="331" t="s">
        <v>196</v>
      </c>
      <c r="AF12" s="305" t="s">
        <v>196</v>
      </c>
      <c r="AG12" s="305" t="s">
        <v>196</v>
      </c>
      <c r="AH12" s="243" t="s">
        <v>196</v>
      </c>
      <c r="AI12" s="305" t="s">
        <v>196</v>
      </c>
      <c r="AJ12" s="467" t="s">
        <v>196</v>
      </c>
      <c r="AK12" s="305" t="s">
        <v>196</v>
      </c>
      <c r="AL12" s="305" t="s">
        <v>196</v>
      </c>
      <c r="AM12" s="305" t="s">
        <v>196</v>
      </c>
      <c r="AN12" s="242" t="s">
        <v>196</v>
      </c>
      <c r="AO12" s="242" t="s">
        <v>196</v>
      </c>
      <c r="AP12" s="242" t="s">
        <v>196</v>
      </c>
      <c r="AQ12" s="55" t="s">
        <v>196</v>
      </c>
      <c r="AR12" s="105" t="s">
        <v>196</v>
      </c>
      <c r="AS12" s="468" t="s">
        <v>196</v>
      </c>
      <c r="AT12" s="382" t="s">
        <v>196</v>
      </c>
      <c r="AU12" s="55" t="s">
        <v>196</v>
      </c>
      <c r="AV12" s="55" t="s">
        <v>196</v>
      </c>
      <c r="AW12" s="55" t="s">
        <v>196</v>
      </c>
      <c r="AX12" s="470" t="s">
        <v>196</v>
      </c>
      <c r="AY12" s="61" t="s">
        <v>196</v>
      </c>
      <c r="AZ12" s="61" t="s">
        <v>196</v>
      </c>
      <c r="BA12" s="61" t="s">
        <v>196</v>
      </c>
      <c r="BB12" s="61" t="s">
        <v>196</v>
      </c>
      <c r="BC12" s="184" t="s">
        <v>196</v>
      </c>
      <c r="BD12" s="331" t="s">
        <v>196</v>
      </c>
      <c r="BE12" s="382" t="s">
        <v>196</v>
      </c>
      <c r="BF12" s="382" t="s">
        <v>196</v>
      </c>
      <c r="BG12" s="382" t="s">
        <v>196</v>
      </c>
      <c r="BH12" s="55" t="s">
        <v>196</v>
      </c>
      <c r="BI12" s="331" t="s">
        <v>196</v>
      </c>
      <c r="BJ12" s="242" t="s">
        <v>196</v>
      </c>
      <c r="BK12" s="242" t="s">
        <v>196</v>
      </c>
      <c r="BL12" s="55" t="s">
        <v>196</v>
      </c>
      <c r="BM12" s="55" t="s">
        <v>196</v>
      </c>
      <c r="BN12" s="62" t="s">
        <v>196</v>
      </c>
      <c r="BO12" s="468" t="s">
        <v>196</v>
      </c>
      <c r="BP12" s="243" t="s">
        <v>196</v>
      </c>
      <c r="BQ12" s="243" t="s">
        <v>196</v>
      </c>
      <c r="BR12" s="243" t="s">
        <v>196</v>
      </c>
      <c r="BS12" s="242" t="s">
        <v>196</v>
      </c>
      <c r="BT12" s="242" t="s">
        <v>196</v>
      </c>
      <c r="BU12" s="242" t="s">
        <v>196</v>
      </c>
      <c r="BV12" s="55" t="s">
        <v>196</v>
      </c>
      <c r="BW12" s="55" t="s">
        <v>196</v>
      </c>
      <c r="BX12" s="55" t="s">
        <v>675</v>
      </c>
      <c r="BY12" s="55" t="s">
        <v>675</v>
      </c>
      <c r="BZ12" s="55" t="s">
        <v>196</v>
      </c>
      <c r="CA12" s="55" t="s">
        <v>676</v>
      </c>
      <c r="CB12" s="55" t="s">
        <v>196</v>
      </c>
      <c r="CC12" s="55" t="s">
        <v>196</v>
      </c>
      <c r="CD12" s="382" t="s">
        <v>196</v>
      </c>
      <c r="CE12" s="382" t="s">
        <v>675</v>
      </c>
      <c r="CF12" s="382" t="s">
        <v>675</v>
      </c>
      <c r="CG12" s="382" t="s">
        <v>196</v>
      </c>
      <c r="CH12" s="382" t="s">
        <v>676</v>
      </c>
      <c r="CI12" s="382" t="s">
        <v>196</v>
      </c>
      <c r="CJ12" s="382" t="s">
        <v>196</v>
      </c>
      <c r="CK12" s="468" t="s">
        <v>196</v>
      </c>
      <c r="CL12" s="184" t="s">
        <v>196</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470"/>
      <c r="AY13" s="61"/>
      <c r="AZ13" s="61"/>
      <c r="BA13" s="61"/>
      <c r="BB13" s="61"/>
      <c r="BC13" s="67"/>
      <c r="BD13" s="331"/>
      <c r="BE13" s="382"/>
      <c r="BF13" s="382"/>
      <c r="BG13" s="382"/>
      <c r="BH13" s="55"/>
      <c r="BI13" s="331"/>
      <c r="BJ13" s="242"/>
      <c r="BK13" s="242"/>
      <c r="BL13" s="55"/>
      <c r="BM13" s="55"/>
      <c r="BN13" s="62"/>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573</v>
      </c>
      <c r="B14" s="42" t="s">
        <v>5</v>
      </c>
      <c r="C14" s="37" t="s">
        <v>34</v>
      </c>
      <c r="D14" s="250" t="s">
        <v>6</v>
      </c>
      <c r="E14" s="37" t="s">
        <v>74</v>
      </c>
      <c r="F14" s="217" t="s">
        <v>293</v>
      </c>
      <c r="G14" s="475" t="s">
        <v>915</v>
      </c>
      <c r="H14" s="141" t="s">
        <v>294</v>
      </c>
      <c r="I14" s="475" t="s">
        <v>914</v>
      </c>
      <c r="J14" s="167" t="s">
        <v>296</v>
      </c>
      <c r="K14" s="475" t="s">
        <v>913</v>
      </c>
      <c r="L14" s="167" t="s">
        <v>1054</v>
      </c>
      <c r="M14" s="475" t="s">
        <v>1055</v>
      </c>
      <c r="N14" s="141" t="s">
        <v>1051</v>
      </c>
      <c r="O14" s="475" t="s">
        <v>1052</v>
      </c>
      <c r="P14" s="141" t="s">
        <v>295</v>
      </c>
      <c r="Q14" s="476" t="s">
        <v>1001</v>
      </c>
      <c r="R14" s="141" t="s">
        <v>596</v>
      </c>
      <c r="S14" s="475" t="s">
        <v>695</v>
      </c>
      <c r="T14" s="141" t="s">
        <v>297</v>
      </c>
      <c r="U14" s="475" t="s">
        <v>696</v>
      </c>
      <c r="V14" s="141" t="s">
        <v>769</v>
      </c>
      <c r="W14" s="475" t="s">
        <v>911</v>
      </c>
      <c r="X14" s="75" t="s">
        <v>298</v>
      </c>
      <c r="Y14" s="475" t="s">
        <v>912</v>
      </c>
      <c r="Z14" s="143" t="s">
        <v>1042</v>
      </c>
      <c r="AA14" s="307" t="s">
        <v>923</v>
      </c>
      <c r="AB14" s="307" t="s">
        <v>306</v>
      </c>
      <c r="AC14" s="145" t="s">
        <v>1041</v>
      </c>
      <c r="AD14" s="477" t="s">
        <v>918</v>
      </c>
      <c r="AE14" s="143" t="s">
        <v>1043</v>
      </c>
      <c r="AF14" s="307" t="s">
        <v>924</v>
      </c>
      <c r="AG14" s="307" t="s">
        <v>307</v>
      </c>
      <c r="AH14" s="75" t="s">
        <v>1040</v>
      </c>
      <c r="AI14" s="477" t="s">
        <v>917</v>
      </c>
      <c r="AJ14" s="478" t="s">
        <v>306</v>
      </c>
      <c r="AK14" s="307" t="s">
        <v>307</v>
      </c>
      <c r="AL14" s="307" t="s">
        <v>1089</v>
      </c>
      <c r="AM14" s="479" t="s">
        <v>1140</v>
      </c>
      <c r="AN14" s="479" t="s">
        <v>1141</v>
      </c>
      <c r="AO14" s="75" t="s">
        <v>489</v>
      </c>
      <c r="AP14" s="479" t="s">
        <v>1142</v>
      </c>
      <c r="AQ14" s="477" t="s">
        <v>925</v>
      </c>
      <c r="AR14" s="480" t="s">
        <v>1143</v>
      </c>
      <c r="AS14" s="481" t="s">
        <v>466</v>
      </c>
      <c r="AT14" s="482" t="s">
        <v>467</v>
      </c>
      <c r="AU14" s="477" t="s">
        <v>513</v>
      </c>
      <c r="AV14" s="477" t="s">
        <v>1090</v>
      </c>
      <c r="AW14" s="477" t="s">
        <v>308</v>
      </c>
      <c r="AX14" s="483" t="s">
        <v>1144</v>
      </c>
      <c r="AY14" s="148" t="s">
        <v>1145</v>
      </c>
      <c r="AZ14" s="148" t="s">
        <v>1146</v>
      </c>
      <c r="BA14" s="148" t="s">
        <v>923</v>
      </c>
      <c r="BB14" s="148" t="s">
        <v>924</v>
      </c>
      <c r="BC14" s="484" t="s">
        <v>309</v>
      </c>
      <c r="BD14" s="143" t="s">
        <v>916</v>
      </c>
      <c r="BE14" s="482" t="s">
        <v>919</v>
      </c>
      <c r="BF14" s="482" t="s">
        <v>1049</v>
      </c>
      <c r="BG14" s="482" t="s">
        <v>920</v>
      </c>
      <c r="BH14" s="477" t="s">
        <v>311</v>
      </c>
      <c r="BI14" s="143" t="s">
        <v>919</v>
      </c>
      <c r="BJ14" s="479" t="s">
        <v>920</v>
      </c>
      <c r="BK14" s="479" t="s">
        <v>1147</v>
      </c>
      <c r="BL14" s="477" t="s">
        <v>905</v>
      </c>
      <c r="BM14" s="477" t="s">
        <v>1148</v>
      </c>
      <c r="BN14" s="148" t="s">
        <v>1149</v>
      </c>
      <c r="BO14" s="483" t="s">
        <v>1150</v>
      </c>
      <c r="BP14" s="85" t="s">
        <v>468</v>
      </c>
      <c r="BQ14" s="85" t="s">
        <v>1151</v>
      </c>
      <c r="BR14" s="85" t="s">
        <v>492</v>
      </c>
      <c r="BS14" s="485" t="s">
        <v>493</v>
      </c>
      <c r="BT14" s="485" t="s">
        <v>1152</v>
      </c>
      <c r="BU14" s="485" t="s">
        <v>1153</v>
      </c>
      <c r="BV14" s="477" t="s">
        <v>553</v>
      </c>
      <c r="BW14" s="477" t="s">
        <v>561</v>
      </c>
      <c r="BX14" s="486" t="s">
        <v>359</v>
      </c>
      <c r="BY14" s="486" t="s">
        <v>361</v>
      </c>
      <c r="BZ14" s="75" t="s">
        <v>357</v>
      </c>
      <c r="CA14" s="75" t="s">
        <v>363</v>
      </c>
      <c r="CB14" s="141" t="s">
        <v>512</v>
      </c>
      <c r="CC14" s="477" t="s">
        <v>559</v>
      </c>
      <c r="CD14" s="487" t="s">
        <v>560</v>
      </c>
      <c r="CE14" s="487" t="s">
        <v>505</v>
      </c>
      <c r="CF14" s="487" t="s">
        <v>504</v>
      </c>
      <c r="CG14" s="487" t="s">
        <v>562</v>
      </c>
      <c r="CH14" s="487" t="s">
        <v>563</v>
      </c>
      <c r="CI14" s="487" t="s">
        <v>564</v>
      </c>
      <c r="CJ14" s="487" t="s">
        <v>565</v>
      </c>
      <c r="CK14" s="483" t="s">
        <v>1154</v>
      </c>
      <c r="CL14" s="185" t="s">
        <v>572</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490">
        <f>IF($C15="&lt;01","",100%)</f>
        <v>1</v>
      </c>
      <c r="AY15" s="492" t="str">
        <f>IF(OR($C15="&lt;01",SUM($AK15)=0),"",ROUND(SUM($AK15)*(1-$AT15),0))</f>
        <v/>
      </c>
      <c r="AZ15" s="492" t="str">
        <f>IF(AND(SUM($AE15)=0,SUM($AK15)=0),"",IF($C15="&lt;01",SUM($AV15),SUM($AW15) - ROUND(SUM($AK15)*$AT15,0)))</f>
        <v/>
      </c>
      <c r="BA15" s="492"/>
      <c r="BB15" s="492"/>
      <c r="BC15" s="353" t="str">
        <f>IF(AND(SUM($AD15)=0,SUM($AK15)=0),"",IF($C15="&lt;01",SUM($AV15),ROUND(ROUND(SUM($AZ15)*$AX15,0)/$AS15,0)))</f>
        <v/>
      </c>
      <c r="BD15" s="91" t="str">
        <f>IF(OR(LEFT($B15,4)="_Mil",$C15="&lt;01",SUM($V15)=0),"",SUM($X15)/SUM($V15))</f>
        <v/>
      </c>
      <c r="BE15" s="353" t="str">
        <f>IF($C15="&lt;01","",IFERROR(SUM($AD15)/SUM($AC15),""))</f>
        <v/>
      </c>
      <c r="BF15" s="353" t="str">
        <f>IF($C15="&lt;01","",IFERROR(SUM($AI15)/SUM($AH15),""))</f>
        <v/>
      </c>
      <c r="BG15" s="491">
        <f>IF($C15="&lt;01","",MAX(95%,$BD15,$BF15,$BE15))</f>
        <v>0.95</v>
      </c>
      <c r="BH15" s="353"/>
      <c r="BI15" s="91"/>
      <c r="BJ15" s="353"/>
      <c r="BK15" s="353"/>
      <c r="BL15" s="353"/>
      <c r="BM15" s="353"/>
      <c r="BN15" s="353"/>
      <c r="BO15" s="490">
        <v>0</v>
      </c>
      <c r="BP15" s="73" t="str">
        <f>IF(SUM($BC15)=0,"",ROUND(SUM($BC15)*SUM($BO15),0))</f>
        <v/>
      </c>
      <c r="BQ15" s="73" t="str">
        <f>IF(SUM($BC15)=0,"",SUM($BC15)-SUM($BP15))</f>
        <v/>
      </c>
      <c r="BR15" s="73"/>
      <c r="BS15" s="493">
        <v>0.95</v>
      </c>
      <c r="BT15" s="493"/>
      <c r="BU15" s="493" t="str">
        <f>IF(OR(SUM($BC15)&lt;=0,$C15="&lt;01"),"",MAX(IF(OR(SUM($AO15)&lt;70%,LEFT($B15,4)="_Mil"),30%,IF(SUM($AO15)&gt;=80%,75%,50%)),SUM($BT15)))</f>
        <v/>
      </c>
      <c r="BV15" s="70" t="str">
        <f>IF($C15="&lt;01",IFERROR(ROUND(INDEX([2]EID!$M:$M,MATCH($B15,[2]EID!$B:$B,0)),0)/2,""),IF(SUM($BQ15)=0,"",ROUND(SUM($BQ15)/SUM($BS15),0)))</f>
        <v/>
      </c>
      <c r="BW15" s="70" t="str">
        <f>IF($C15="&lt;01","",IF(SUM($BV15)=0,"",ROUND(SUM($BV15)*SUM($BU15),0)))</f>
        <v/>
      </c>
      <c r="BX15" s="70" t="str">
        <f>_xlfn.IFNA(INDEX([2]PMTCT!$AE:$AE,MATCH($E15,[2]PMTCT!$E:$E,0)),"")</f>
        <v/>
      </c>
      <c r="BY15" s="70" t="str">
        <f>_xlfn.IFNA(INDEX([2]PMTCT!$AU:$AU,MATCH($E15,[2]PMTCT!$E:$E,0)),"")</f>
        <v/>
      </c>
      <c r="BZ15" s="70" t="str">
        <f>_xlfn.IFNA(INDEX([2]TB!$Q:$Q,MATCH($E15,[2]TB!$E:$E,0)),"")</f>
        <v/>
      </c>
      <c r="CA15" s="70" t="str">
        <f>_xlfn.IFNA(INDEX([2]VMMC!$AC:$AC,MATCH($E15,[2]VMMC!$E:$E,0)),"")</f>
        <v/>
      </c>
      <c r="CB15" s="70" t="str">
        <f>IF($C15="&lt;01",$BD15,"")</f>
        <v/>
      </c>
      <c r="CC15" s="70" t="str">
        <f>IF(SUM($BD15)=0,"",($BD15)-SUM($BE15:$BJ15))</f>
        <v/>
      </c>
      <c r="CD15" s="491" t="str">
        <f>IF(OR(SUM($BV15)=0,SUM($BW15)=0),"",SUM($BW15)/$BV15)</f>
        <v/>
      </c>
      <c r="CE15" s="491" t="str">
        <f>IF(OR(SUM($BV15)=0,SUM($BX15)=0),"",SUM($BX15)/$BV15)</f>
        <v/>
      </c>
      <c r="CF15" s="491" t="str">
        <f>IF(OR(SUM($BV15)=0,SUM($BY15)=0),"",SUM($BY15)/$BV15)</f>
        <v/>
      </c>
      <c r="CG15" s="491" t="str">
        <f>IF(OR(SUM($BV15)=0,SUM($BZ15)=0),"",SUM($BZ15)/$BV15)</f>
        <v/>
      </c>
      <c r="CH15" s="491" t="str">
        <f>IF(OR(SUM($BV15)=0,SUM($CA15)=0),"",SUM($CA15)/$BV15)</f>
        <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BB16:BC1048576 BE16:BH1048576 BJ16:BN1048576">
    <cfRule type="expression" dxfId="336" priority="61">
      <formula>LEFT($B1,4)="_Mil"</formula>
    </cfRule>
  </conditionalFormatting>
  <conditionalFormatting sqref="J1:J1048576 L1:L1048576 BB16:BC1048576 BE16:BH1048576 BJ16:BN1048576">
    <cfRule type="expression" dxfId="335" priority="60">
      <formula>AND(ISNUMBER(J1),OR(ROUND(J1,2)&lt;0,ROUND(J1,2)&gt;1))</formula>
    </cfRule>
  </conditionalFormatting>
  <conditionalFormatting sqref="F1:F1048576 H1:H1048576 N1:N1048576 P1:P1048576 R1:R1048576 T1:T1048576 V1:V1048576 X1:X1048576 Z1:AI14 Z15:AK15 AM15:AR15 AU15:AW15 Z16:BA1048576">
    <cfRule type="expression" dxfId="334" priority="59">
      <formula>AND(ISNUMBER(F1),ROUND(F1,0)&lt;0)</formula>
    </cfRule>
  </conditionalFormatting>
  <conditionalFormatting sqref="F1:F1048576 H1:H1048576 J1:J1048576 L1:L1048576 N1:N1048576 P1:P1048576 R1:R1048576 T1:T1048576 V1:V1048576 X1:X1048576">
    <cfRule type="expression" dxfId="333" priority="62">
      <formula>AND(ISNUMBER(G1),ISNUMBER(F1),G1&gt;=40%)</formula>
    </cfRule>
    <cfRule type="expression" dxfId="332" priority="62">
      <formula>AND(ISNUMBER(G1),ISNUMBER(F1),G1&gt;=20%,G1&lt;40%)</formula>
    </cfRule>
    <cfRule type="expression" dxfId="331" priority="62">
      <formula>AND(ISNUMBER(G1),ISNUMBER(F1),G1&lt;20%)</formula>
    </cfRule>
  </conditionalFormatting>
  <conditionalFormatting sqref="AM1:AR14">
    <cfRule type="expression" dxfId="330" priority="55">
      <formula>LEFT($B1,4)="_Mil"</formula>
    </cfRule>
  </conditionalFormatting>
  <conditionalFormatting sqref="AL1:AL3 AL5:AL14">
    <cfRule type="cellIs" dxfId="329" priority="54" operator="lessThan">
      <formula>0</formula>
    </cfRule>
  </conditionalFormatting>
  <conditionalFormatting sqref="AM1:AM14">
    <cfRule type="containsText" dxfId="328" priority="53" operator="containsText" text="SUBNAT not reported">
      <formula>NOT(ISERROR(SEARCH("SUBNAT not reported",AM1)))</formula>
    </cfRule>
  </conditionalFormatting>
  <conditionalFormatting sqref="AN1:AN14">
    <cfRule type="expression" dxfId="327" priority="52">
      <formula>AND(ROW($X1)&gt;14,$X1&lt;&gt;$W1)</formula>
    </cfRule>
  </conditionalFormatting>
  <conditionalFormatting sqref="AP1:AP14">
    <cfRule type="expression" dxfId="326" priority="51">
      <formula>AND(ROW($Z1)&gt;14,$Z1&lt;&gt;$Y1)</formula>
    </cfRule>
  </conditionalFormatting>
  <conditionalFormatting sqref="AM1:AN14">
    <cfRule type="expression" dxfId="325" priority="50">
      <formula>AND(ROW(AM1)&gt;14,OR(ROUND(AM1,2)&gt;100%,ROUND(AM1,2)&lt;0))</formula>
    </cfRule>
  </conditionalFormatting>
  <conditionalFormatting sqref="AJ4">
    <cfRule type="expression" dxfId="324" priority="49">
      <formula>LEFT($B4,4)="_Mil"</formula>
    </cfRule>
  </conditionalFormatting>
  <conditionalFormatting sqref="AK4:AL4">
    <cfRule type="expression" dxfId="323" priority="48">
      <formula>LEFT($B4,4)="_Mil"</formula>
    </cfRule>
  </conditionalFormatting>
  <conditionalFormatting sqref="AJ8:AJ10">
    <cfRule type="expression" dxfId="322" priority="47">
      <formula>AND(ISNUMBER(AJ8),ROUND(AJ8,0)&lt;0)</formula>
    </cfRule>
  </conditionalFormatting>
  <conditionalFormatting sqref="AK8:AK10">
    <cfRule type="expression" dxfId="321" priority="46">
      <formula>AND(ISNUMBER(AK8),ROUND(AK8,0)&lt;0)</formula>
    </cfRule>
  </conditionalFormatting>
  <conditionalFormatting sqref="AL15">
    <cfRule type="cellIs" dxfId="320" priority="45" operator="lessThan">
      <formula>0</formula>
    </cfRule>
  </conditionalFormatting>
  <conditionalFormatting sqref="AS1:AT14">
    <cfRule type="expression" dxfId="319" priority="44">
      <formula>$C1="&lt;01"</formula>
    </cfRule>
  </conditionalFormatting>
  <conditionalFormatting sqref="AS1:AT14">
    <cfRule type="expression" dxfId="318" priority="43">
      <formula>AND(ISNUMBER(AS1),ROUND(AS1,2)&lt;98%)</formula>
    </cfRule>
  </conditionalFormatting>
  <conditionalFormatting sqref="AS1:AT14">
    <cfRule type="expression" dxfId="317" priority="42">
      <formula>AND(ISNUMBER(AS1),OR(ROUND(AS1,2)&lt;0,ROUND(AS1,2)&gt;1))</formula>
    </cfRule>
  </conditionalFormatting>
  <conditionalFormatting sqref="AU1:AW2">
    <cfRule type="expression" dxfId="316" priority="41">
      <formula>AND(ISNUMBER(AU1),ROUND(AU1,0)&lt;0)</formula>
    </cfRule>
  </conditionalFormatting>
  <conditionalFormatting sqref="AU3:AU14">
    <cfRule type="expression" dxfId="315" priority="40">
      <formula>AND(ROW(AU3)&gt;14,$B3&lt;&gt;"",NOT($C3="&lt;01"))</formula>
    </cfRule>
  </conditionalFormatting>
  <conditionalFormatting sqref="AS15:AT15">
    <cfRule type="expression" dxfId="314" priority="39">
      <formula>$C15="&lt;01"</formula>
    </cfRule>
  </conditionalFormatting>
  <conditionalFormatting sqref="AS15:AT15">
    <cfRule type="expression" dxfId="313" priority="38">
      <formula>AND(ISNUMBER(AS15),ROUND(AS15,2)&lt;98%)</formula>
    </cfRule>
  </conditionalFormatting>
  <conditionalFormatting sqref="AS15:AT15">
    <cfRule type="expression" dxfId="312" priority="37">
      <formula>AND(ISNUMBER(AS15),OR(ROUND(AS15,2)&lt;0,ROUND(AS15,2)&gt;1))</formula>
    </cfRule>
  </conditionalFormatting>
  <conditionalFormatting sqref="AX1:AX15">
    <cfRule type="expression" dxfId="311" priority="36">
      <formula>AND(ROW(AX1)&gt;14,ISNUMBER(AX1),ROUND(AX1,2)&lt;100%)</formula>
    </cfRule>
  </conditionalFormatting>
  <conditionalFormatting sqref="AX1:AX15">
    <cfRule type="expression" dxfId="310" priority="63">
      <formula>AND($C1="&lt;01",ROW(AX1)&gt;14,$B1&lt;&gt;"")</formula>
    </cfRule>
  </conditionalFormatting>
  <conditionalFormatting sqref="AX1:AX15">
    <cfRule type="expression" dxfId="309" priority="34">
      <formula>AND(ROW(AX1)&gt;14,OR(ROUND(AX1,2)&gt;100%,ROUND(AX1,2)&lt;0))</formula>
    </cfRule>
  </conditionalFormatting>
  <conditionalFormatting sqref="BC5:BC12">
    <cfRule type="expression" dxfId="308" priority="33">
      <formula>AND(ISNUMBER(BC5),ROUND(BC5,0)&lt;0)</formula>
    </cfRule>
  </conditionalFormatting>
  <conditionalFormatting sqref="BE1:BG14">
    <cfRule type="expression" dxfId="307" priority="32">
      <formula>$C1="&lt;01"</formula>
    </cfRule>
  </conditionalFormatting>
  <conditionalFormatting sqref="BE1:BG14">
    <cfRule type="expression" dxfId="306" priority="31">
      <formula>AND(ISNUMBER(BE1),OR(ROUND(BE1,2)&lt;0,ROUND(BE1,2)&gt;1))</formula>
    </cfRule>
  </conditionalFormatting>
  <conditionalFormatting sqref="BE1:BG14">
    <cfRule type="expression" dxfId="305" priority="64">
      <formula>AND(ISNUMBER(BE1),ROUND(BE1,2)&lt;95%)</formula>
    </cfRule>
  </conditionalFormatting>
  <conditionalFormatting sqref="BH1:BH14">
    <cfRule type="expression" dxfId="304" priority="29">
      <formula>AND(ISNUMBER(BH1),ROUND(BH1,0)&lt;0)</formula>
    </cfRule>
  </conditionalFormatting>
  <conditionalFormatting sqref="BG15">
    <cfRule type="expression" dxfId="303" priority="28">
      <formula>$C15="&lt;01"</formula>
    </cfRule>
  </conditionalFormatting>
  <conditionalFormatting sqref="BG15">
    <cfRule type="expression" dxfId="302" priority="27">
      <formula>AND(ISNUMBER(BG15),OR(ROUND(BG15,2)&lt;0,ROUND(BG15,2)&gt;1))</formula>
    </cfRule>
  </conditionalFormatting>
  <conditionalFormatting sqref="BG15">
    <cfRule type="expression" dxfId="301" priority="65">
      <formula>AND(ISNUMBER(BG15),ROUND(BG15,2)&lt;95%)</formula>
    </cfRule>
  </conditionalFormatting>
  <conditionalFormatting sqref="BM1:BN14">
    <cfRule type="expression" dxfId="300" priority="25">
      <formula>LEFT($B1,4)="_Mil"</formula>
    </cfRule>
  </conditionalFormatting>
  <conditionalFormatting sqref="BJ1:BK14">
    <cfRule type="expression" dxfId="299" priority="24">
      <formula>AND(ROW(BJ1)&gt;14,ISNUMBER(BJ1),ROUND(BJ1,2)&lt;95%)</formula>
    </cfRule>
  </conditionalFormatting>
  <conditionalFormatting sqref="BJ1:BK14">
    <cfRule type="expression" dxfId="298" priority="23">
      <formula>AND(ROW(BJ1)&gt;14,OR(ROUND(BJ1,2)&gt;100%,ROUND(BJ1,2)&lt;0))</formula>
    </cfRule>
  </conditionalFormatting>
  <conditionalFormatting sqref="BD1:BD1048576">
    <cfRule type="expression" dxfId="297" priority="22">
      <formula>AND(ISNUMBER(BD1),ROUND(BD1,0)&lt;0)</formula>
    </cfRule>
  </conditionalFormatting>
  <conditionalFormatting sqref="BI1:BI1048576">
    <cfRule type="expression" dxfId="296" priority="21">
      <formula>AND(ISNUMBER(BI1),ROUND(BI1,0)&lt;0)</formula>
    </cfRule>
  </conditionalFormatting>
  <conditionalFormatting sqref="BO1:BO1048576">
    <cfRule type="expression" dxfId="295" priority="20">
      <formula>AND(ISNUMBER($AW1),ROUND($AW1,2)&gt;0)</formula>
    </cfRule>
  </conditionalFormatting>
  <conditionalFormatting sqref="CL1:CL1048576">
    <cfRule type="expression" dxfId="294" priority="19">
      <formula>LEFT($B1,4)="_Mil"</formula>
    </cfRule>
  </conditionalFormatting>
  <conditionalFormatting sqref="CB1:CB1048576 CI1:CI1048576">
    <cfRule type="expression" dxfId="293" priority="18">
      <formula>AND(ROW(CB1)&gt;14,$B1&lt;&gt;"",NOT($C1="&lt;01"))</formula>
    </cfRule>
  </conditionalFormatting>
  <conditionalFormatting sqref="BT1:BU1048576 BW1:CA1048576 CD1:CH1048576">
    <cfRule type="expression" dxfId="292" priority="17">
      <formula>AND($C1="&lt;01",ROW(BT1)&gt;14,$B1&lt;&gt;"")</formula>
    </cfRule>
  </conditionalFormatting>
  <conditionalFormatting sqref="BX1:BY1048576 CE1:CF1048576">
    <cfRule type="expression" dxfId="291" priority="16">
      <formula>AND(ROW(BX1)&gt;14,$B1&lt;&gt;"",OR($C1="&lt;01",$C1="01-04",$C1="05-09"))</formula>
    </cfRule>
  </conditionalFormatting>
  <conditionalFormatting sqref="CA1:CA1048576 CH1:CH1048576">
    <cfRule type="expression" dxfId="290" priority="14">
      <formula>AND(ROW(BT1)&gt;14,$B1&lt;&gt;"",$D1&lt;&gt;"Male")</formula>
    </cfRule>
    <cfRule type="expression" dxfId="289" priority="14">
      <formula>AND(ROW(BQ1)&gt;14,$B1&lt;&gt;"",OR($C1="&lt;01",$C1="01-04",$C1="05-09",$C1="10-14"))</formula>
    </cfRule>
  </conditionalFormatting>
  <conditionalFormatting sqref="BX1:BY1048576 CE1:CF1048576">
    <cfRule type="expression" dxfId="288" priority="13">
      <formula>AND(ROW(BP1)&gt;14,$B1&lt;&gt;"",$D1&lt;&gt;"Female")</formula>
    </cfRule>
  </conditionalFormatting>
  <conditionalFormatting sqref="BS1:BS1048576">
    <cfRule type="expression" dxfId="287" priority="12">
      <formula>AND(ROW(BS1)&gt;14,ISNUMBER(BS1),ROUND(BS1,2)&lt;95%)</formula>
    </cfRule>
  </conditionalFormatting>
  <conditionalFormatting sqref="BO1:BO1048576 BS1:BS1048576 BU1:BU1048576 CD1:CK1048576">
    <cfRule type="expression" dxfId="286" priority="11">
      <formula>AND(ROW(BO1)&gt;14,OR(ROUND(BO1,2)&gt;100%,ROUND(BO1,2)&lt;0))</formula>
    </cfRule>
  </conditionalFormatting>
  <conditionalFormatting sqref="BU1:BU1048576">
    <cfRule type="expression" dxfId="285" priority="66">
      <formula>AND(ISNUMBER($BC1),OR(AND(OR(SUM($Y1)&lt;70%,LEFT($B1,4)="_Mil"),SUM($BC1)&lt;30%),AND(OR(SUM($Y1)&gt;=70%,SUM($Y1)&lt;80%),SUM($BC1)&lt;50%),AND(SUM($Y1)&gt;=80%,SUM($BC1)&lt;75%)))</formula>
    </cfRule>
  </conditionalFormatting>
  <conditionalFormatting sqref="BV1:CJ1048576">
    <cfRule type="expression" dxfId="284" priority="67">
      <formula>AND(ROW($BK1)&gt;14,$B1&lt;&gt;"",$C1="&lt;01",OR(SUM($BK1)&lt;&gt;0,SUM($BR1)&lt;&gt;0))</formula>
    </cfRule>
    <cfRule type="expression" dxfId="283" priority="67">
      <formula>AND(ROW(BV1)&gt;14,$B1&lt;&gt;"",OR(SUM($BK1)&lt;0,SUM($BR1)&lt;0))</formula>
    </cfRule>
  </conditionalFormatting>
  <conditionalFormatting sqref="BW1:CJ1048576">
    <cfRule type="expression" dxfId="282" priority="7">
      <formula>AND(ROW(BW1)&gt;14,ISNUMBER(BW1),SUM($BD1)=0,SUM(BW1)&lt;&gt;0)</formula>
    </cfRule>
  </conditionalFormatting>
  <conditionalFormatting sqref="CG15:CJ15">
    <cfRule type="expression" dxfId="281" priority="6">
      <formula>AND(ROW(CG15)&gt;14,$B15&lt;&gt;"",OR($C15="&lt;01",$C15="01-04",$C15="05-09"))</formula>
    </cfRule>
  </conditionalFormatting>
  <conditionalFormatting sqref="CG15:CJ15">
    <cfRule type="expression" dxfId="280" priority="5">
      <formula>AND(ROW(BY15)&gt;14,$B15&lt;&gt;"",$D15&lt;&gt;"Female")</formula>
    </cfRule>
  </conditionalFormatting>
  <conditionalFormatting sqref="CI15:CJ15">
    <cfRule type="expression" dxfId="279" priority="4">
      <formula>AND($C15="&lt;01",ROW(CI15)&gt;14,$B15&lt;&gt;"")</formula>
    </cfRule>
  </conditionalFormatting>
  <conditionalFormatting sqref="CI15:CJ15">
    <cfRule type="expression" dxfId="278" priority="2">
      <formula>AND(ROW(CB15)&gt;14,$B15&lt;&gt;"",$D15&lt;&gt;"Male")</formula>
    </cfRule>
    <cfRule type="expression" dxfId="277" priority="3">
      <formula>AND(ROW(BY15)&gt;14,$B15&lt;&gt;"",OR($C15="&lt;01",$C15="01-04",$C15="05-09",$C15="10-14"))</formula>
    </cfRule>
  </conditionalFormatting>
  <conditionalFormatting sqref="CJ15">
    <cfRule type="expression" dxfId="276" priority="1">
      <formula>AND(ROW(CJ15)&gt;14,$B15&lt;&gt;"",NOT($C15="&lt;01"))</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73</v>
      </c>
      <c r="C1" s="1"/>
      <c r="D1" s="1"/>
      <c r="E1" s="1"/>
      <c r="F1" s="63" t="s">
        <v>75</v>
      </c>
      <c r="G1" s="78"/>
      <c r="H1" s="169"/>
      <c r="I1" s="78"/>
      <c r="J1" s="18"/>
      <c r="K1" s="18"/>
      <c r="L1" s="63"/>
      <c r="M1" s="63"/>
      <c r="N1" s="63"/>
      <c r="O1" s="63"/>
      <c r="P1" s="63"/>
      <c r="Q1" s="63"/>
      <c r="R1" s="63"/>
      <c r="S1" s="89" t="s">
        <v>29</v>
      </c>
      <c r="T1" s="28"/>
      <c r="U1" s="102"/>
      <c r="V1" s="209" t="s">
        <v>726</v>
      </c>
      <c r="W1" s="28"/>
      <c r="X1" s="102"/>
      <c r="Y1" s="209" t="s">
        <v>30</v>
      </c>
      <c r="Z1" s="211"/>
      <c r="AA1" s="211"/>
      <c r="AB1" s="211"/>
      <c r="AC1" s="211"/>
      <c r="AD1" s="50"/>
      <c r="AE1" s="50"/>
      <c r="AF1" s="50"/>
      <c r="AG1" s="50"/>
      <c r="AH1" s="86" t="s">
        <v>727</v>
      </c>
      <c r="AI1" s="50"/>
      <c r="AJ1" s="50"/>
      <c r="AK1" s="50"/>
      <c r="AL1" s="209" t="s">
        <v>48</v>
      </c>
      <c r="AM1" s="93"/>
      <c r="AN1" s="63"/>
      <c r="AO1" s="89" t="s">
        <v>733</v>
      </c>
      <c r="AP1" s="93"/>
      <c r="AQ1" s="63"/>
      <c r="AR1" s="86" t="s">
        <v>67</v>
      </c>
      <c r="AS1" s="211"/>
      <c r="AT1" s="211"/>
      <c r="AU1" s="211"/>
      <c r="AV1" s="109"/>
      <c r="AW1" s="50"/>
      <c r="AX1" s="50"/>
      <c r="AY1" s="86" t="s">
        <v>575</v>
      </c>
      <c r="AZ1" s="109"/>
      <c r="BA1" s="211"/>
      <c r="BB1" s="211"/>
      <c r="BC1" s="211"/>
      <c r="BD1" s="211"/>
      <c r="BE1" s="211"/>
    </row>
    <row r="2" spans="1:57" s="39" customFormat="1" ht="19" customHeight="1" x14ac:dyDescent="0.25">
      <c r="A2" s="501" t="s">
        <v>1121</v>
      </c>
      <c r="B2" s="498"/>
      <c r="D2" s="2"/>
      <c r="E2" s="2"/>
      <c r="F2" s="77" t="s">
        <v>72</v>
      </c>
      <c r="G2" s="77"/>
      <c r="H2" s="162"/>
      <c r="I2" s="77"/>
      <c r="J2" s="17"/>
      <c r="K2" s="17"/>
      <c r="L2" s="64"/>
      <c r="M2" s="64"/>
      <c r="N2" s="64"/>
      <c r="O2" s="64"/>
      <c r="P2" s="64"/>
      <c r="Q2" s="64"/>
      <c r="R2" s="64"/>
      <c r="S2" s="90" t="s">
        <v>72</v>
      </c>
      <c r="T2" s="17" t="s">
        <v>2</v>
      </c>
      <c r="U2" s="103" t="s">
        <v>3</v>
      </c>
      <c r="V2" s="210" t="s">
        <v>72</v>
      </c>
      <c r="W2" s="17" t="s">
        <v>2</v>
      </c>
      <c r="X2" s="103" t="s">
        <v>3</v>
      </c>
      <c r="Y2" s="210" t="s">
        <v>2</v>
      </c>
      <c r="Z2" s="212"/>
      <c r="AA2" s="212"/>
      <c r="AB2" s="212"/>
      <c r="AC2" s="212"/>
      <c r="AD2" s="51" t="s">
        <v>3</v>
      </c>
      <c r="AE2" s="106"/>
      <c r="AF2" s="51"/>
      <c r="AG2" s="51"/>
      <c r="AH2" s="197" t="s">
        <v>3</v>
      </c>
      <c r="AI2" s="51"/>
      <c r="AJ2" s="51"/>
      <c r="AK2" s="51"/>
      <c r="AL2" s="210" t="s">
        <v>72</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499"/>
      <c r="B3" s="500"/>
      <c r="D3" s="30"/>
      <c r="E3" s="30"/>
      <c r="F3" s="223" t="s">
        <v>787</v>
      </c>
      <c r="G3" s="223" t="s">
        <v>592</v>
      </c>
      <c r="H3" s="224" t="s">
        <v>765</v>
      </c>
      <c r="I3" s="223" t="s">
        <v>766</v>
      </c>
      <c r="J3" s="225" t="s">
        <v>788</v>
      </c>
      <c r="K3" s="225" t="s">
        <v>1046</v>
      </c>
      <c r="L3" s="118" t="s">
        <v>789</v>
      </c>
      <c r="M3" s="118" t="s">
        <v>737</v>
      </c>
      <c r="N3" s="118" t="s">
        <v>738</v>
      </c>
      <c r="O3" s="118" t="s">
        <v>739</v>
      </c>
      <c r="P3" s="118" t="s">
        <v>740</v>
      </c>
      <c r="Q3" s="118" t="s">
        <v>741</v>
      </c>
      <c r="R3" s="118" t="s">
        <v>742</v>
      </c>
      <c r="S3" s="115" t="s">
        <v>1071</v>
      </c>
      <c r="T3" s="31" t="s">
        <v>254</v>
      </c>
      <c r="U3" s="104" t="s">
        <v>776</v>
      </c>
      <c r="V3" s="296" t="s">
        <v>936</v>
      </c>
      <c r="W3" s="31" t="s">
        <v>774</v>
      </c>
      <c r="X3" s="104" t="s">
        <v>775</v>
      </c>
      <c r="Y3" s="304" t="s">
        <v>777</v>
      </c>
      <c r="Z3" s="213" t="s">
        <v>937</v>
      </c>
      <c r="AA3" s="297" t="s">
        <v>938</v>
      </c>
      <c r="AB3" s="213" t="s">
        <v>1074</v>
      </c>
      <c r="AC3" s="297" t="s">
        <v>1075</v>
      </c>
      <c r="AD3" s="100" t="s">
        <v>1062</v>
      </c>
      <c r="AE3" s="52" t="s">
        <v>1063</v>
      </c>
      <c r="AF3" s="53" t="s">
        <v>1064</v>
      </c>
      <c r="AG3" s="52" t="s">
        <v>1065</v>
      </c>
      <c r="AH3" s="237" t="s">
        <v>725</v>
      </c>
      <c r="AI3" s="52" t="s">
        <v>778</v>
      </c>
      <c r="AJ3" s="52" t="s">
        <v>779</v>
      </c>
      <c r="AK3" s="52" t="s">
        <v>780</v>
      </c>
      <c r="AL3" s="316" t="s">
        <v>820</v>
      </c>
      <c r="AM3" s="136" t="s">
        <v>1066</v>
      </c>
      <c r="AN3" s="52" t="s">
        <v>1067</v>
      </c>
      <c r="AO3" s="237" t="s">
        <v>939</v>
      </c>
      <c r="AP3" s="136" t="s">
        <v>940</v>
      </c>
      <c r="AQ3" s="52" t="s">
        <v>941</v>
      </c>
      <c r="AR3" s="111" t="s">
        <v>942</v>
      </c>
      <c r="AS3" s="318" t="s">
        <v>943</v>
      </c>
      <c r="AT3" s="319" t="s">
        <v>944</v>
      </c>
      <c r="AU3" s="318" t="s">
        <v>820</v>
      </c>
      <c r="AV3" s="324" t="s">
        <v>1068</v>
      </c>
      <c r="AW3" s="52" t="s">
        <v>1069</v>
      </c>
      <c r="AX3" s="321" t="s">
        <v>1070</v>
      </c>
      <c r="AY3" s="222" t="s">
        <v>1116</v>
      </c>
      <c r="AZ3" s="226" t="s">
        <v>781</v>
      </c>
      <c r="BA3" s="227" t="s">
        <v>782</v>
      </c>
      <c r="BB3" s="227" t="s">
        <v>783</v>
      </c>
      <c r="BC3" s="227" t="s">
        <v>784</v>
      </c>
      <c r="BD3" s="227" t="s">
        <v>785</v>
      </c>
      <c r="BE3" s="227" t="s">
        <v>786</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97</v>
      </c>
      <c r="B5" s="25" t="s">
        <v>97</v>
      </c>
      <c r="C5" s="25" t="s">
        <v>97</v>
      </c>
      <c r="D5" s="25" t="s">
        <v>97</v>
      </c>
      <c r="E5" s="25" t="s">
        <v>97</v>
      </c>
      <c r="F5" s="58" t="s">
        <v>97</v>
      </c>
      <c r="G5" s="58" t="s">
        <v>97</v>
      </c>
      <c r="H5" s="146" t="s">
        <v>97</v>
      </c>
      <c r="I5" s="58" t="s">
        <v>97</v>
      </c>
      <c r="J5" s="19" t="s">
        <v>97</v>
      </c>
      <c r="K5" s="140" t="s">
        <v>97</v>
      </c>
      <c r="L5" s="55" t="s">
        <v>106</v>
      </c>
      <c r="M5" s="55" t="s">
        <v>106</v>
      </c>
      <c r="N5" s="55" t="s">
        <v>106</v>
      </c>
      <c r="O5" s="55" t="s">
        <v>106</v>
      </c>
      <c r="P5" s="55" t="s">
        <v>106</v>
      </c>
      <c r="Q5" s="55" t="s">
        <v>106</v>
      </c>
      <c r="R5" s="55" t="s">
        <v>106</v>
      </c>
      <c r="S5" s="80" t="s">
        <v>108</v>
      </c>
      <c r="T5" s="19" t="s">
        <v>97</v>
      </c>
      <c r="U5" s="55" t="s">
        <v>108</v>
      </c>
      <c r="V5" s="138" t="s">
        <v>97</v>
      </c>
      <c r="W5" s="19" t="s">
        <v>97</v>
      </c>
      <c r="X5" s="55" t="s">
        <v>106</v>
      </c>
      <c r="Y5" s="138" t="s">
        <v>97</v>
      </c>
      <c r="Z5" s="215" t="s">
        <v>97</v>
      </c>
      <c r="AA5" s="215" t="s">
        <v>97</v>
      </c>
      <c r="AB5" s="215" t="s">
        <v>97</v>
      </c>
      <c r="AC5" s="215" t="s">
        <v>97</v>
      </c>
      <c r="AD5" s="55" t="s">
        <v>97</v>
      </c>
      <c r="AE5" s="108" t="s">
        <v>108</v>
      </c>
      <c r="AF5" s="55" t="s">
        <v>108</v>
      </c>
      <c r="AG5" s="55" t="s">
        <v>108</v>
      </c>
      <c r="AH5" s="101" t="s">
        <v>97</v>
      </c>
      <c r="AI5" s="55" t="s">
        <v>106</v>
      </c>
      <c r="AJ5" s="55" t="s">
        <v>106</v>
      </c>
      <c r="AK5" s="55" t="s">
        <v>106</v>
      </c>
      <c r="AL5" s="138" t="s">
        <v>97</v>
      </c>
      <c r="AM5" s="83" t="s">
        <v>108</v>
      </c>
      <c r="AN5" s="55" t="s">
        <v>108</v>
      </c>
      <c r="AO5" s="101" t="s">
        <v>106</v>
      </c>
      <c r="AP5" s="83" t="s">
        <v>106</v>
      </c>
      <c r="AQ5" s="55" t="s">
        <v>106</v>
      </c>
      <c r="AR5" s="80" t="s">
        <v>97</v>
      </c>
      <c r="AS5" s="19" t="s">
        <v>97</v>
      </c>
      <c r="AT5" s="19" t="s">
        <v>97</v>
      </c>
      <c r="AU5" s="19" t="s">
        <v>97</v>
      </c>
      <c r="AV5" s="83" t="s">
        <v>108</v>
      </c>
      <c r="AW5" s="55" t="s">
        <v>108</v>
      </c>
      <c r="AX5" s="58" t="s">
        <v>97</v>
      </c>
      <c r="AY5" s="80" t="s">
        <v>97</v>
      </c>
      <c r="AZ5" s="79" t="s">
        <v>97</v>
      </c>
      <c r="BA5" s="215" t="s">
        <v>97</v>
      </c>
      <c r="BB5" s="215" t="s">
        <v>97</v>
      </c>
      <c r="BC5" s="215" t="s">
        <v>97</v>
      </c>
      <c r="BD5" s="215" t="s">
        <v>97</v>
      </c>
      <c r="BE5" s="215" t="s">
        <v>97</v>
      </c>
    </row>
    <row r="6" spans="1:57" x14ac:dyDescent="0.2">
      <c r="A6" s="23" t="s">
        <v>195</v>
      </c>
      <c r="B6" s="25" t="s">
        <v>195</v>
      </c>
      <c r="C6" s="25" t="s">
        <v>195</v>
      </c>
      <c r="D6" s="25" t="s">
        <v>195</v>
      </c>
      <c r="E6" s="25" t="s">
        <v>195</v>
      </c>
      <c r="F6" s="58" t="s">
        <v>92</v>
      </c>
      <c r="G6" s="58" t="s">
        <v>92</v>
      </c>
      <c r="H6" s="146" t="s">
        <v>92</v>
      </c>
      <c r="I6" s="58" t="s">
        <v>92</v>
      </c>
      <c r="J6" s="19" t="s">
        <v>92</v>
      </c>
      <c r="K6" s="34" t="s">
        <v>92</v>
      </c>
      <c r="L6" s="55" t="s">
        <v>91</v>
      </c>
      <c r="M6" s="55" t="s">
        <v>91</v>
      </c>
      <c r="N6" s="55" t="s">
        <v>91</v>
      </c>
      <c r="O6" s="55" t="s">
        <v>91</v>
      </c>
      <c r="P6" s="55" t="s">
        <v>91</v>
      </c>
      <c r="Q6" s="55" t="s">
        <v>91</v>
      </c>
      <c r="R6" s="55" t="s">
        <v>91</v>
      </c>
      <c r="S6" s="80" t="s">
        <v>109</v>
      </c>
      <c r="T6" s="19" t="s">
        <v>111</v>
      </c>
      <c r="U6" s="55" t="s">
        <v>91</v>
      </c>
      <c r="V6" s="138" t="s">
        <v>92</v>
      </c>
      <c r="W6" s="19" t="s">
        <v>111</v>
      </c>
      <c r="X6" s="55" t="s">
        <v>91</v>
      </c>
      <c r="Y6" s="138" t="s">
        <v>111</v>
      </c>
      <c r="Z6" s="215" t="s">
        <v>110</v>
      </c>
      <c r="AA6" s="215" t="s">
        <v>111</v>
      </c>
      <c r="AB6" s="215" t="s">
        <v>110</v>
      </c>
      <c r="AC6" s="215" t="s">
        <v>111</v>
      </c>
      <c r="AD6" s="55" t="s">
        <v>92</v>
      </c>
      <c r="AE6" s="108" t="s">
        <v>91</v>
      </c>
      <c r="AF6" s="55" t="s">
        <v>91</v>
      </c>
      <c r="AG6" s="55" t="s">
        <v>91</v>
      </c>
      <c r="AH6" s="101" t="s">
        <v>92</v>
      </c>
      <c r="AI6" s="55" t="s">
        <v>91</v>
      </c>
      <c r="AJ6" s="55" t="s">
        <v>91</v>
      </c>
      <c r="AK6" s="55" t="s">
        <v>91</v>
      </c>
      <c r="AL6" s="138" t="s">
        <v>92</v>
      </c>
      <c r="AM6" s="83" t="s">
        <v>91</v>
      </c>
      <c r="AN6" s="55" t="s">
        <v>91</v>
      </c>
      <c r="AO6" s="101" t="s">
        <v>91</v>
      </c>
      <c r="AP6" s="83" t="s">
        <v>91</v>
      </c>
      <c r="AQ6" s="55" t="s">
        <v>91</v>
      </c>
      <c r="AR6" s="80" t="s">
        <v>111</v>
      </c>
      <c r="AS6" s="19" t="s">
        <v>110</v>
      </c>
      <c r="AT6" s="19" t="s">
        <v>111</v>
      </c>
      <c r="AU6" s="19" t="s">
        <v>92</v>
      </c>
      <c r="AV6" s="83" t="s">
        <v>91</v>
      </c>
      <c r="AW6" s="55" t="s">
        <v>91</v>
      </c>
      <c r="AX6" s="58" t="s">
        <v>92</v>
      </c>
      <c r="AY6" s="80" t="s">
        <v>92</v>
      </c>
      <c r="AZ6" s="79" t="s">
        <v>92</v>
      </c>
      <c r="BA6" s="215" t="s">
        <v>92</v>
      </c>
      <c r="BB6" s="215" t="s">
        <v>92</v>
      </c>
      <c r="BC6" s="215" t="s">
        <v>92</v>
      </c>
      <c r="BD6" s="215" t="s">
        <v>92</v>
      </c>
      <c r="BE6" s="215" t="s">
        <v>92</v>
      </c>
    </row>
    <row r="7" spans="1:57" x14ac:dyDescent="0.2">
      <c r="A7" s="23" t="s">
        <v>107</v>
      </c>
      <c r="B7" s="25" t="s">
        <v>107</v>
      </c>
      <c r="C7" s="25" t="s">
        <v>107</v>
      </c>
      <c r="D7" s="25" t="s">
        <v>107</v>
      </c>
      <c r="E7" s="25" t="s">
        <v>107</v>
      </c>
      <c r="F7" s="58" t="s">
        <v>93</v>
      </c>
      <c r="G7" s="58" t="s">
        <v>93</v>
      </c>
      <c r="H7" s="146" t="s">
        <v>94</v>
      </c>
      <c r="I7" s="58" t="s">
        <v>93</v>
      </c>
      <c r="J7" s="19" t="s">
        <v>94</v>
      </c>
      <c r="K7" s="34" t="s">
        <v>94</v>
      </c>
      <c r="L7" s="55" t="s">
        <v>93</v>
      </c>
      <c r="M7" s="55" t="s">
        <v>93</v>
      </c>
      <c r="N7" s="55" t="s">
        <v>93</v>
      </c>
      <c r="O7" s="55" t="s">
        <v>93</v>
      </c>
      <c r="P7" s="55" t="s">
        <v>93</v>
      </c>
      <c r="Q7" s="55" t="s">
        <v>93</v>
      </c>
      <c r="R7" s="55" t="s">
        <v>93</v>
      </c>
      <c r="S7" s="80" t="s">
        <v>93</v>
      </c>
      <c r="T7" s="19" t="s">
        <v>94</v>
      </c>
      <c r="U7" s="55" t="s">
        <v>93</v>
      </c>
      <c r="V7" s="138" t="s">
        <v>94</v>
      </c>
      <c r="W7" s="19" t="s">
        <v>94</v>
      </c>
      <c r="X7" s="55" t="s">
        <v>93</v>
      </c>
      <c r="Y7" s="138" t="s">
        <v>94</v>
      </c>
      <c r="Z7" s="215" t="s">
        <v>94</v>
      </c>
      <c r="AA7" s="215" t="s">
        <v>94</v>
      </c>
      <c r="AB7" s="215" t="s">
        <v>94</v>
      </c>
      <c r="AC7" s="215" t="s">
        <v>94</v>
      </c>
      <c r="AD7" s="55" t="s">
        <v>93</v>
      </c>
      <c r="AE7" s="108" t="s">
        <v>93</v>
      </c>
      <c r="AF7" s="55" t="s">
        <v>93</v>
      </c>
      <c r="AG7" s="55" t="s">
        <v>93</v>
      </c>
      <c r="AH7" s="101" t="s">
        <v>93</v>
      </c>
      <c r="AI7" s="55" t="s">
        <v>93</v>
      </c>
      <c r="AJ7" s="55" t="s">
        <v>93</v>
      </c>
      <c r="AK7" s="55" t="s">
        <v>93</v>
      </c>
      <c r="AL7" s="138" t="s">
        <v>94</v>
      </c>
      <c r="AM7" s="83" t="s">
        <v>93</v>
      </c>
      <c r="AN7" s="55" t="s">
        <v>93</v>
      </c>
      <c r="AO7" s="101" t="s">
        <v>93</v>
      </c>
      <c r="AP7" s="83" t="s">
        <v>93</v>
      </c>
      <c r="AQ7" s="55" t="s">
        <v>93</v>
      </c>
      <c r="AR7" s="80" t="s">
        <v>93</v>
      </c>
      <c r="AS7" s="19" t="s">
        <v>94</v>
      </c>
      <c r="AT7" s="19" t="s">
        <v>94</v>
      </c>
      <c r="AU7" s="19" t="s">
        <v>94</v>
      </c>
      <c r="AV7" s="83" t="s">
        <v>93</v>
      </c>
      <c r="AW7" s="55" t="s">
        <v>93</v>
      </c>
      <c r="AX7" s="58" t="s">
        <v>93</v>
      </c>
      <c r="AY7" s="80" t="s">
        <v>93</v>
      </c>
      <c r="AZ7" s="79" t="s">
        <v>93</v>
      </c>
      <c r="BA7" s="215" t="s">
        <v>94</v>
      </c>
      <c r="BB7" s="215" t="s">
        <v>94</v>
      </c>
      <c r="BC7" s="215" t="s">
        <v>94</v>
      </c>
      <c r="BD7" s="215" t="s">
        <v>94</v>
      </c>
      <c r="BE7" s="215" t="s">
        <v>94</v>
      </c>
    </row>
    <row r="8" spans="1:57" x14ac:dyDescent="0.2">
      <c r="F8" s="58"/>
      <c r="G8" s="58"/>
      <c r="H8" s="146"/>
      <c r="I8" s="58"/>
      <c r="J8" s="19"/>
      <c r="K8" s="34"/>
      <c r="L8" s="257" t="s">
        <v>756</v>
      </c>
      <c r="M8" s="257" t="s">
        <v>757</v>
      </c>
      <c r="N8" s="257" t="s">
        <v>757</v>
      </c>
      <c r="O8" s="257" t="s">
        <v>757</v>
      </c>
      <c r="P8" s="257" t="s">
        <v>758</v>
      </c>
      <c r="Q8" s="257" t="s">
        <v>759</v>
      </c>
      <c r="R8" s="257" t="s">
        <v>759</v>
      </c>
      <c r="S8" s="262" t="s">
        <v>112</v>
      </c>
      <c r="U8" s="257" t="s">
        <v>112</v>
      </c>
      <c r="X8" s="257" t="s">
        <v>756</v>
      </c>
      <c r="AE8" s="272" t="s">
        <v>114</v>
      </c>
      <c r="AF8" s="257" t="s">
        <v>114</v>
      </c>
      <c r="AG8" s="257" t="s">
        <v>114</v>
      </c>
      <c r="AI8" s="257" t="s">
        <v>757</v>
      </c>
      <c r="AJ8" s="257" t="s">
        <v>757</v>
      </c>
      <c r="AK8" s="257" t="s">
        <v>757</v>
      </c>
      <c r="AL8" s="138"/>
      <c r="AM8" s="258" t="s">
        <v>116</v>
      </c>
      <c r="AN8" s="257" t="s">
        <v>116</v>
      </c>
      <c r="AO8" s="259" t="s">
        <v>758</v>
      </c>
      <c r="AP8" s="258" t="s">
        <v>759</v>
      </c>
      <c r="AQ8" s="257" t="s">
        <v>759</v>
      </c>
      <c r="AS8" s="19"/>
      <c r="AT8" s="19"/>
      <c r="AU8" s="19"/>
      <c r="AV8" s="258" t="s">
        <v>753</v>
      </c>
      <c r="AW8" s="257" t="s">
        <v>753</v>
      </c>
    </row>
    <row r="9" spans="1:57" x14ac:dyDescent="0.2">
      <c r="F9" s="58"/>
      <c r="G9" s="58"/>
      <c r="H9" s="146"/>
      <c r="I9" s="58"/>
      <c r="J9" s="19"/>
      <c r="K9" s="34"/>
      <c r="L9" s="257"/>
      <c r="M9" s="257"/>
      <c r="N9" s="257"/>
      <c r="O9" s="257"/>
      <c r="P9" s="257"/>
      <c r="Q9" s="257"/>
      <c r="R9" s="257"/>
      <c r="S9" s="262" t="s">
        <v>113</v>
      </c>
      <c r="U9" s="257" t="s">
        <v>113</v>
      </c>
      <c r="X9" s="257"/>
      <c r="AE9" s="272" t="s">
        <v>115</v>
      </c>
      <c r="AF9" s="257" t="s">
        <v>115</v>
      </c>
      <c r="AG9" s="257" t="s">
        <v>115</v>
      </c>
      <c r="AI9" s="257"/>
      <c r="AJ9" s="257"/>
      <c r="AK9" s="257"/>
      <c r="AL9" s="138"/>
      <c r="AM9" s="258" t="s">
        <v>117</v>
      </c>
      <c r="AN9" s="257" t="s">
        <v>117</v>
      </c>
      <c r="AO9" s="259"/>
      <c r="AP9" s="258"/>
      <c r="AQ9" s="257"/>
      <c r="AS9" s="19"/>
      <c r="AT9" s="19"/>
      <c r="AU9" s="19"/>
      <c r="AV9" s="258" t="s">
        <v>754</v>
      </c>
      <c r="AW9" s="257" t="s">
        <v>754</v>
      </c>
    </row>
    <row r="10" spans="1:57" x14ac:dyDescent="0.2">
      <c r="F10" s="58"/>
      <c r="G10" s="58"/>
      <c r="H10" s="146"/>
      <c r="I10" s="58"/>
      <c r="J10" s="19"/>
      <c r="K10" s="34"/>
      <c r="L10" s="257"/>
      <c r="M10" s="257" t="s">
        <v>100</v>
      </c>
      <c r="N10" s="257" t="s">
        <v>101</v>
      </c>
      <c r="O10" s="257" t="s">
        <v>102</v>
      </c>
      <c r="P10" s="257" t="s">
        <v>103</v>
      </c>
      <c r="Q10" s="257" t="s">
        <v>119</v>
      </c>
      <c r="R10" s="257" t="s">
        <v>118</v>
      </c>
      <c r="S10" s="262"/>
      <c r="U10" s="257"/>
      <c r="X10" s="257"/>
      <c r="AE10" s="272" t="s">
        <v>100</v>
      </c>
      <c r="AF10" s="257" t="s">
        <v>101</v>
      </c>
      <c r="AG10" s="257" t="s">
        <v>102</v>
      </c>
      <c r="AI10" s="257" t="s">
        <v>100</v>
      </c>
      <c r="AJ10" s="257" t="s">
        <v>101</v>
      </c>
      <c r="AK10" s="257" t="s">
        <v>102</v>
      </c>
      <c r="AL10" s="138"/>
      <c r="AM10" s="258" t="s">
        <v>119</v>
      </c>
      <c r="AN10" s="257" t="s">
        <v>118</v>
      </c>
      <c r="AO10" s="259" t="s">
        <v>103</v>
      </c>
      <c r="AP10" s="258" t="s">
        <v>119</v>
      </c>
      <c r="AQ10" s="257" t="s">
        <v>118</v>
      </c>
      <c r="AS10" s="19"/>
      <c r="AT10" s="19"/>
      <c r="AU10" s="19"/>
      <c r="AV10" s="258" t="s">
        <v>103</v>
      </c>
      <c r="AW10" s="257" t="s">
        <v>120</v>
      </c>
    </row>
    <row r="11" spans="1:57" x14ac:dyDescent="0.2">
      <c r="F11" s="58" t="s">
        <v>198</v>
      </c>
      <c r="G11" s="58" t="s">
        <v>198</v>
      </c>
      <c r="H11" s="146" t="s">
        <v>198</v>
      </c>
      <c r="I11" s="58" t="s">
        <v>198</v>
      </c>
      <c r="J11" s="19" t="s">
        <v>198</v>
      </c>
      <c r="K11" s="19" t="s">
        <v>198</v>
      </c>
      <c r="L11" s="55" t="s">
        <v>198</v>
      </c>
      <c r="M11" s="55" t="s">
        <v>198</v>
      </c>
      <c r="N11" s="55" t="s">
        <v>198</v>
      </c>
      <c r="O11" s="55" t="s">
        <v>198</v>
      </c>
      <c r="P11" s="55" t="s">
        <v>198</v>
      </c>
      <c r="Q11" s="55" t="s">
        <v>198</v>
      </c>
      <c r="R11" s="55" t="s">
        <v>198</v>
      </c>
      <c r="S11" s="80" t="s">
        <v>198</v>
      </c>
      <c r="T11" s="19" t="s">
        <v>198</v>
      </c>
      <c r="U11" s="55" t="s">
        <v>198</v>
      </c>
      <c r="V11" s="138" t="s">
        <v>198</v>
      </c>
      <c r="W11" s="19" t="s">
        <v>198</v>
      </c>
      <c r="X11" s="55" t="s">
        <v>198</v>
      </c>
      <c r="Y11" s="138" t="s">
        <v>198</v>
      </c>
      <c r="Z11" s="215" t="s">
        <v>198</v>
      </c>
      <c r="AA11" s="215" t="s">
        <v>198</v>
      </c>
      <c r="AB11" s="215" t="s">
        <v>198</v>
      </c>
      <c r="AC11" s="215" t="s">
        <v>198</v>
      </c>
      <c r="AD11" s="55" t="s">
        <v>198</v>
      </c>
      <c r="AE11" s="108" t="s">
        <v>198</v>
      </c>
      <c r="AF11" s="55" t="s">
        <v>198</v>
      </c>
      <c r="AG11" s="55" t="s">
        <v>198</v>
      </c>
      <c r="AH11" s="101" t="s">
        <v>198</v>
      </c>
      <c r="AI11" s="55" t="s">
        <v>198</v>
      </c>
      <c r="AJ11" s="55" t="s">
        <v>198</v>
      </c>
      <c r="AK11" s="55" t="s">
        <v>198</v>
      </c>
      <c r="AL11" s="138" t="s">
        <v>198</v>
      </c>
      <c r="AM11" s="83" t="s">
        <v>198</v>
      </c>
      <c r="AN11" s="55" t="s">
        <v>198</v>
      </c>
      <c r="AO11" s="101" t="s">
        <v>198</v>
      </c>
      <c r="AP11" s="83" t="s">
        <v>198</v>
      </c>
      <c r="AQ11" s="55" t="s">
        <v>198</v>
      </c>
      <c r="AR11" s="80" t="s">
        <v>198</v>
      </c>
      <c r="AS11" s="19" t="s">
        <v>198</v>
      </c>
      <c r="AT11" s="19" t="s">
        <v>198</v>
      </c>
      <c r="AU11" s="19" t="s">
        <v>198</v>
      </c>
      <c r="AV11" s="83" t="s">
        <v>198</v>
      </c>
      <c r="AW11" s="55" t="s">
        <v>198</v>
      </c>
      <c r="AX11" s="58" t="s">
        <v>198</v>
      </c>
      <c r="AY11" s="80" t="s">
        <v>198</v>
      </c>
      <c r="AZ11" s="79" t="s">
        <v>198</v>
      </c>
      <c r="BA11" s="215" t="s">
        <v>198</v>
      </c>
      <c r="BB11" s="215" t="s">
        <v>198</v>
      </c>
      <c r="BC11" s="215" t="s">
        <v>198</v>
      </c>
      <c r="BD11" s="215" t="s">
        <v>198</v>
      </c>
      <c r="BE11" s="215" t="s">
        <v>198</v>
      </c>
    </row>
    <row r="12" spans="1:57" x14ac:dyDescent="0.2">
      <c r="F12" s="58" t="s">
        <v>675</v>
      </c>
      <c r="G12" s="58" t="s">
        <v>675</v>
      </c>
      <c r="H12" s="146" t="s">
        <v>675</v>
      </c>
      <c r="I12" s="58" t="s">
        <v>675</v>
      </c>
      <c r="J12" s="19" t="s">
        <v>675</v>
      </c>
      <c r="K12" s="19" t="s">
        <v>675</v>
      </c>
      <c r="L12" s="55" t="s">
        <v>675</v>
      </c>
      <c r="M12" s="55" t="s">
        <v>675</v>
      </c>
      <c r="N12" s="55" t="s">
        <v>675</v>
      </c>
      <c r="O12" s="55" t="s">
        <v>675</v>
      </c>
      <c r="P12" s="55" t="s">
        <v>675</v>
      </c>
      <c r="Q12" s="55" t="s">
        <v>675</v>
      </c>
      <c r="R12" s="55" t="s">
        <v>675</v>
      </c>
      <c r="S12" s="80" t="s">
        <v>675</v>
      </c>
      <c r="T12" s="19" t="s">
        <v>675</v>
      </c>
      <c r="U12" s="55" t="s">
        <v>675</v>
      </c>
      <c r="V12" s="138" t="s">
        <v>675</v>
      </c>
      <c r="W12" s="19" t="s">
        <v>675</v>
      </c>
      <c r="X12" s="55" t="s">
        <v>675</v>
      </c>
      <c r="Y12" s="138" t="s">
        <v>675</v>
      </c>
      <c r="Z12" s="215" t="s">
        <v>675</v>
      </c>
      <c r="AA12" s="215" t="s">
        <v>675</v>
      </c>
      <c r="AB12" s="215" t="s">
        <v>675</v>
      </c>
      <c r="AC12" s="215" t="s">
        <v>675</v>
      </c>
      <c r="AD12" s="55" t="s">
        <v>675</v>
      </c>
      <c r="AE12" s="108" t="s">
        <v>675</v>
      </c>
      <c r="AF12" s="55" t="s">
        <v>675</v>
      </c>
      <c r="AG12" s="55" t="s">
        <v>675</v>
      </c>
      <c r="AH12" s="101" t="s">
        <v>675</v>
      </c>
      <c r="AI12" s="55" t="s">
        <v>675</v>
      </c>
      <c r="AJ12" s="55" t="s">
        <v>675</v>
      </c>
      <c r="AK12" s="55" t="s">
        <v>675</v>
      </c>
      <c r="AL12" s="138" t="s">
        <v>675</v>
      </c>
      <c r="AM12" s="83" t="s">
        <v>675</v>
      </c>
      <c r="AN12" s="55" t="s">
        <v>675</v>
      </c>
      <c r="AO12" s="101" t="s">
        <v>675</v>
      </c>
      <c r="AP12" s="83" t="s">
        <v>675</v>
      </c>
      <c r="AQ12" s="55" t="s">
        <v>675</v>
      </c>
      <c r="AR12" s="80" t="s">
        <v>675</v>
      </c>
      <c r="AS12" s="19" t="s">
        <v>675</v>
      </c>
      <c r="AT12" s="19" t="s">
        <v>675</v>
      </c>
      <c r="AU12" s="19" t="s">
        <v>675</v>
      </c>
      <c r="AV12" s="83" t="s">
        <v>675</v>
      </c>
      <c r="AW12" s="55" t="s">
        <v>675</v>
      </c>
      <c r="AX12" s="58" t="s">
        <v>675</v>
      </c>
      <c r="AY12" s="80" t="s">
        <v>675</v>
      </c>
      <c r="AZ12" s="79" t="s">
        <v>675</v>
      </c>
      <c r="BA12" s="215" t="s">
        <v>675</v>
      </c>
      <c r="BB12" s="215" t="s">
        <v>675</v>
      </c>
      <c r="BC12" s="215" t="s">
        <v>675</v>
      </c>
      <c r="BD12" s="215" t="s">
        <v>675</v>
      </c>
      <c r="BE12" s="215" t="s">
        <v>675</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573</v>
      </c>
      <c r="B14" s="35" t="s">
        <v>5</v>
      </c>
      <c r="C14" s="35" t="s">
        <v>34</v>
      </c>
      <c r="D14" s="35" t="s">
        <v>6</v>
      </c>
      <c r="E14" s="35" t="s">
        <v>74</v>
      </c>
      <c r="F14" s="75" t="s">
        <v>293</v>
      </c>
      <c r="G14" s="75" t="s">
        <v>294</v>
      </c>
      <c r="H14" s="147" t="s">
        <v>296</v>
      </c>
      <c r="I14" s="75" t="s">
        <v>297</v>
      </c>
      <c r="J14" s="177" t="s">
        <v>489</v>
      </c>
      <c r="K14" s="177" t="s">
        <v>1044</v>
      </c>
      <c r="L14" s="141" t="s">
        <v>299</v>
      </c>
      <c r="M14" s="141" t="s">
        <v>300</v>
      </c>
      <c r="N14" s="141" t="s">
        <v>301</v>
      </c>
      <c r="O14" s="141" t="s">
        <v>302</v>
      </c>
      <c r="P14" s="141" t="s">
        <v>303</v>
      </c>
      <c r="Q14" s="141" t="s">
        <v>304</v>
      </c>
      <c r="R14" s="141" t="s">
        <v>305</v>
      </c>
      <c r="S14" s="143" t="s">
        <v>312</v>
      </c>
      <c r="T14" s="314" t="s">
        <v>494</v>
      </c>
      <c r="U14" s="312" t="s">
        <v>313</v>
      </c>
      <c r="V14" s="315" t="s">
        <v>723</v>
      </c>
      <c r="W14" s="314" t="s">
        <v>724</v>
      </c>
      <c r="X14" s="312" t="s">
        <v>721</v>
      </c>
      <c r="Y14" s="315" t="s">
        <v>495</v>
      </c>
      <c r="Z14" s="216" t="s">
        <v>590</v>
      </c>
      <c r="AA14" s="314" t="s">
        <v>496</v>
      </c>
      <c r="AB14" s="177" t="s">
        <v>591</v>
      </c>
      <c r="AC14" s="314" t="s">
        <v>497</v>
      </c>
      <c r="AD14" s="308" t="s">
        <v>731</v>
      </c>
      <c r="AE14" s="312" t="s">
        <v>314</v>
      </c>
      <c r="AF14" s="308" t="s">
        <v>359</v>
      </c>
      <c r="AG14" s="312" t="s">
        <v>360</v>
      </c>
      <c r="AH14" s="313" t="s">
        <v>732</v>
      </c>
      <c r="AI14" s="312" t="s">
        <v>728</v>
      </c>
      <c r="AJ14" s="312" t="s">
        <v>729</v>
      </c>
      <c r="AK14" s="312" t="s">
        <v>730</v>
      </c>
      <c r="AL14" s="298" t="s">
        <v>519</v>
      </c>
      <c r="AM14" s="312" t="s">
        <v>315</v>
      </c>
      <c r="AN14" s="312" t="s">
        <v>744</v>
      </c>
      <c r="AO14" s="313" t="s">
        <v>734</v>
      </c>
      <c r="AP14" s="135" t="s">
        <v>735</v>
      </c>
      <c r="AQ14" s="312" t="s">
        <v>736</v>
      </c>
      <c r="AR14" s="313" t="s">
        <v>498</v>
      </c>
      <c r="AS14" s="177" t="s">
        <v>722</v>
      </c>
      <c r="AT14" s="177" t="s">
        <v>499</v>
      </c>
      <c r="AU14" s="177" t="s">
        <v>500</v>
      </c>
      <c r="AV14" s="308" t="s">
        <v>361</v>
      </c>
      <c r="AW14" s="308" t="s">
        <v>362</v>
      </c>
      <c r="AX14" s="312" t="s">
        <v>501</v>
      </c>
      <c r="AY14" s="313" t="s">
        <v>502</v>
      </c>
      <c r="AZ14" s="135" t="s">
        <v>503</v>
      </c>
      <c r="BA14" s="216" t="s">
        <v>505</v>
      </c>
      <c r="BB14" s="216" t="s">
        <v>504</v>
      </c>
      <c r="BC14" s="216" t="s">
        <v>560</v>
      </c>
      <c r="BD14" s="216" t="s">
        <v>562</v>
      </c>
      <c r="BE14" s="216" t="s">
        <v>565</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275" priority="46">
      <formula>AND(ISNUMBER($T1),ROUND($T1,2)&lt;&gt;0)</formula>
    </cfRule>
  </conditionalFormatting>
  <conditionalFormatting sqref="AL1:AL1048576 AU1:AU1048576">
    <cfRule type="expression" dxfId="274" priority="23">
      <formula>AND(ISNUMBER(AL1),ROUND(AL1,2)&lt;0.95)</formula>
    </cfRule>
  </conditionalFormatting>
  <conditionalFormatting sqref="AA1:AA1048576">
    <cfRule type="expression" dxfId="273" priority="48">
      <formula>AND(ISNUMBER(AA1),ROUND(AA1,2)&gt;=0.75)</formula>
    </cfRule>
  </conditionalFormatting>
  <conditionalFormatting sqref="Y1:Y1048576">
    <cfRule type="expression" dxfId="272" priority="14">
      <formula>AND(ISNUMBER($Y1),$Y1&lt;100%)</formula>
    </cfRule>
  </conditionalFormatting>
  <conditionalFormatting sqref="AY1:BE1048576">
    <cfRule type="expression" dxfId="271" priority="7">
      <formula>AND(ROW($BE1)&gt;14,ROUND($BE1,2)&lt;0)</formula>
    </cfRule>
    <cfRule type="expression" dxfId="270" priority="16">
      <formula>AND(ROW($BE1)&gt;14,ISERROR($BE1))</formula>
    </cfRule>
  </conditionalFormatting>
  <conditionalFormatting sqref="AC1:AC1048576">
    <cfRule type="expression" dxfId="269" priority="3">
      <formula>AND(ROW($AA1)&gt;14,SUM($AD1)&gt;0,SUM($AA1)&lt;=0)</formula>
    </cfRule>
    <cfRule type="expression" dxfId="268" priority="4">
      <formula>AND(ROW($AC1)&gt;14,SUM($AD1)&gt;0,SUM($AC1)&lt;=0)</formula>
    </cfRule>
    <cfRule type="expression" dxfId="267" priority="13">
      <formula>AND(ROW($AC1)&gt;14,ROUND($AC1,2)&gt;10%)</formula>
    </cfRule>
  </conditionalFormatting>
  <conditionalFormatting sqref="U1:U1048576">
    <cfRule type="expression" dxfId="266" priority="1282">
      <formula>AND(ROW($U1)&gt;14,ISNUMBER($U1),$S1&gt;$L1)</formula>
    </cfRule>
  </conditionalFormatting>
  <conditionalFormatting sqref="F1:R1048576 V1:X1048576 AH1:AK1048576 AO1:AQ1048576">
    <cfRule type="expression" dxfId="265" priority="2178">
      <formula>AND(ROW(F1)&gt;14,LEFT($B1,4)="_Mil")</formula>
    </cfRule>
  </conditionalFormatting>
  <conditionalFormatting sqref="H1:H1048576 J1:K1048576 V1:W1048576 Y1:AC1048576 AL1:AL1048576 AS1:AU1048576 BA1:BE1048576">
    <cfRule type="expression" dxfId="264" priority="6">
      <formula>AND(ISNUMBER(H1),OR(ROUND(H1,2)&lt;0,ROUND(H1,2)&gt;1))</formula>
    </cfRule>
  </conditionalFormatting>
  <conditionalFormatting sqref="F1:G1048576 I1:I1048576 L1:S1048576 U1:U1048576 X1:X1048576 AD1:AK1048576 AM1:AR1048576 AV1:AZ1048576">
    <cfRule type="expression" dxfId="263" priority="1">
      <formula>AND(ISNUMBER(F1),ROUND(F1,0)&lt;0)</formula>
    </cfRule>
  </conditionalFormatting>
  <conditionalFormatting sqref="AT1:AT1048576">
    <cfRule type="expression" dxfId="262" priority="5">
      <formula>AND(ROW($AT1)&gt;14,SUM($AR1)&gt;0,SUM($AT1)&lt;=0)</formula>
    </cfRule>
  </conditionalFormatting>
  <conditionalFormatting sqref="W1:W1048576">
    <cfRule type="expression" dxfId="261"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68</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1015</v>
      </c>
      <c r="D3" s="31" t="s">
        <v>1016</v>
      </c>
      <c r="E3" s="31" t="s">
        <v>1017</v>
      </c>
      <c r="F3" s="52" t="s">
        <v>946</v>
      </c>
      <c r="G3" s="52" t="s">
        <v>947</v>
      </c>
      <c r="H3" s="316" t="s">
        <v>906</v>
      </c>
      <c r="I3" s="319" t="s">
        <v>907</v>
      </c>
      <c r="J3" s="318" t="s">
        <v>908</v>
      </c>
      <c r="K3" s="328" t="s">
        <v>909</v>
      </c>
      <c r="L3" s="53" t="s">
        <v>949</v>
      </c>
      <c r="M3" s="328" t="s">
        <v>820</v>
      </c>
      <c r="N3" s="53" t="s">
        <v>952</v>
      </c>
      <c r="O3" s="328" t="s">
        <v>948</v>
      </c>
      <c r="P3" s="53" t="s">
        <v>953</v>
      </c>
      <c r="Q3" s="319" t="s">
        <v>1057</v>
      </c>
      <c r="R3" s="289" t="s">
        <v>1060</v>
      </c>
      <c r="S3" s="319" t="s">
        <v>1059</v>
      </c>
      <c r="T3" s="53" t="s">
        <v>950</v>
      </c>
      <c r="U3" s="319" t="s">
        <v>1058</v>
      </c>
      <c r="V3" s="53" t="s">
        <v>951</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97</v>
      </c>
      <c r="B5" s="25" t="s">
        <v>97</v>
      </c>
      <c r="C5" s="58" t="s">
        <v>97</v>
      </c>
      <c r="D5" s="34" t="s">
        <v>97</v>
      </c>
      <c r="E5" s="34" t="s">
        <v>97</v>
      </c>
      <c r="F5" s="55" t="s">
        <v>108</v>
      </c>
      <c r="G5" s="55" t="s">
        <v>108</v>
      </c>
      <c r="H5" s="138" t="s">
        <v>97</v>
      </c>
      <c r="I5" s="215" t="s">
        <v>97</v>
      </c>
      <c r="J5" s="215" t="s">
        <v>97</v>
      </c>
      <c r="K5" s="19" t="s">
        <v>97</v>
      </c>
      <c r="L5" s="55" t="s">
        <v>97</v>
      </c>
      <c r="M5" s="19" t="s">
        <v>97</v>
      </c>
      <c r="N5" s="55" t="s">
        <v>97</v>
      </c>
      <c r="O5" s="19" t="s">
        <v>97</v>
      </c>
      <c r="P5" s="55" t="s">
        <v>97</v>
      </c>
      <c r="Q5" s="251" t="s">
        <v>97</v>
      </c>
      <c r="R5" s="290" t="s">
        <v>97</v>
      </c>
      <c r="S5" s="251" t="s">
        <v>97</v>
      </c>
      <c r="T5" s="55" t="s">
        <v>97</v>
      </c>
      <c r="U5" s="251" t="s">
        <v>97</v>
      </c>
      <c r="V5" s="55" t="s">
        <v>97</v>
      </c>
    </row>
    <row r="6" spans="1:22" s="23" customFormat="1" x14ac:dyDescent="0.2">
      <c r="A6" s="25" t="s">
        <v>195</v>
      </c>
      <c r="B6" s="25" t="s">
        <v>195</v>
      </c>
      <c r="C6" s="58" t="s">
        <v>92</v>
      </c>
      <c r="D6" s="34" t="s">
        <v>111</v>
      </c>
      <c r="E6" s="34" t="s">
        <v>111</v>
      </c>
      <c r="F6" s="55" t="s">
        <v>91</v>
      </c>
      <c r="G6" s="55" t="s">
        <v>91</v>
      </c>
      <c r="H6" s="138" t="s">
        <v>110</v>
      </c>
      <c r="I6" s="215" t="s">
        <v>111</v>
      </c>
      <c r="J6" s="215" t="s">
        <v>110</v>
      </c>
      <c r="K6" s="19" t="s">
        <v>111</v>
      </c>
      <c r="L6" s="55" t="s">
        <v>92</v>
      </c>
      <c r="M6" s="19" t="s">
        <v>111</v>
      </c>
      <c r="N6" s="55" t="s">
        <v>92</v>
      </c>
      <c r="O6" s="19" t="s">
        <v>111</v>
      </c>
      <c r="P6" s="55" t="s">
        <v>92</v>
      </c>
      <c r="Q6" s="251" t="s">
        <v>111</v>
      </c>
      <c r="R6" s="290" t="s">
        <v>92</v>
      </c>
      <c r="S6" s="251" t="s">
        <v>111</v>
      </c>
      <c r="T6" s="55" t="s">
        <v>92</v>
      </c>
      <c r="U6" s="251" t="s">
        <v>111</v>
      </c>
      <c r="V6" s="55" t="s">
        <v>92</v>
      </c>
    </row>
    <row r="7" spans="1:22" s="23" customFormat="1" x14ac:dyDescent="0.2">
      <c r="A7" s="25" t="s">
        <v>107</v>
      </c>
      <c r="B7" s="25" t="s">
        <v>107</v>
      </c>
      <c r="C7" s="58" t="s">
        <v>93</v>
      </c>
      <c r="D7" s="34" t="s">
        <v>94</v>
      </c>
      <c r="E7" s="34" t="s">
        <v>94</v>
      </c>
      <c r="F7" s="55" t="s">
        <v>93</v>
      </c>
      <c r="G7" s="55" t="s">
        <v>93</v>
      </c>
      <c r="H7" s="138" t="s">
        <v>94</v>
      </c>
      <c r="I7" s="215" t="s">
        <v>94</v>
      </c>
      <c r="J7" s="215" t="s">
        <v>94</v>
      </c>
      <c r="K7" s="19" t="s">
        <v>94</v>
      </c>
      <c r="L7" s="55" t="s">
        <v>93</v>
      </c>
      <c r="M7" s="19" t="s">
        <v>94</v>
      </c>
      <c r="N7" s="55" t="s">
        <v>93</v>
      </c>
      <c r="O7" s="19" t="s">
        <v>94</v>
      </c>
      <c r="P7" s="55" t="s">
        <v>93</v>
      </c>
      <c r="Q7" s="251" t="s">
        <v>94</v>
      </c>
      <c r="R7" s="290" t="s">
        <v>93</v>
      </c>
      <c r="S7" s="251" t="s">
        <v>94</v>
      </c>
      <c r="T7" s="55" t="s">
        <v>93</v>
      </c>
      <c r="U7" s="251" t="s">
        <v>94</v>
      </c>
      <c r="V7" s="55" t="s">
        <v>93</v>
      </c>
    </row>
    <row r="8" spans="1:22" s="23" customFormat="1" x14ac:dyDescent="0.2">
      <c r="A8" s="25"/>
      <c r="B8" s="25"/>
      <c r="C8" s="58"/>
      <c r="D8" s="34"/>
      <c r="E8" s="34"/>
      <c r="F8" s="257" t="s">
        <v>121</v>
      </c>
      <c r="G8" s="257" t="s">
        <v>121</v>
      </c>
      <c r="H8" s="138"/>
      <c r="I8" s="215"/>
      <c r="J8" s="215"/>
      <c r="K8" s="19"/>
      <c r="L8" s="55"/>
      <c r="M8" s="19"/>
      <c r="N8" s="55"/>
      <c r="O8" s="19"/>
      <c r="P8" s="55"/>
      <c r="Q8" s="19"/>
      <c r="R8" s="67"/>
      <c r="S8" s="19"/>
      <c r="T8" s="55"/>
      <c r="U8" s="19"/>
      <c r="V8" s="55"/>
    </row>
    <row r="9" spans="1:22" s="23" customFormat="1" x14ac:dyDescent="0.2">
      <c r="A9" s="25"/>
      <c r="B9" s="25"/>
      <c r="C9" s="58"/>
      <c r="D9" s="34"/>
      <c r="E9" s="34"/>
      <c r="F9" s="257" t="s">
        <v>122</v>
      </c>
      <c r="G9" s="257" t="s">
        <v>122</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123</v>
      </c>
      <c r="G10" s="257" t="s">
        <v>124</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573</v>
      </c>
      <c r="B14" s="35" t="s">
        <v>5</v>
      </c>
      <c r="C14" s="75" t="s">
        <v>506</v>
      </c>
      <c r="D14" s="177" t="s">
        <v>507</v>
      </c>
      <c r="E14" s="177" t="s">
        <v>508</v>
      </c>
      <c r="F14" s="141" t="s">
        <v>316</v>
      </c>
      <c r="G14" s="141" t="s">
        <v>317</v>
      </c>
      <c r="H14" s="298" t="s">
        <v>701</v>
      </c>
      <c r="I14" s="216" t="s">
        <v>509</v>
      </c>
      <c r="J14" s="216" t="s">
        <v>702</v>
      </c>
      <c r="K14" s="177" t="s">
        <v>510</v>
      </c>
      <c r="L14" s="141" t="s">
        <v>512</v>
      </c>
      <c r="M14" s="177" t="s">
        <v>511</v>
      </c>
      <c r="N14" s="288" t="s">
        <v>513</v>
      </c>
      <c r="O14" s="177" t="s">
        <v>954</v>
      </c>
      <c r="P14" s="288" t="s">
        <v>933</v>
      </c>
      <c r="Q14" s="177" t="s">
        <v>957</v>
      </c>
      <c r="R14" s="141" t="s">
        <v>1061</v>
      </c>
      <c r="S14" s="177" t="s">
        <v>956</v>
      </c>
      <c r="T14" s="288" t="s">
        <v>935</v>
      </c>
      <c r="U14" s="177" t="s">
        <v>955</v>
      </c>
      <c r="V14" s="288" t="s">
        <v>934</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260" priority="23">
      <formula>AND(ISNUMBER(E1),ROUND(E1,2)&lt;0.95)</formula>
    </cfRule>
  </conditionalFormatting>
  <conditionalFormatting sqref="D1:D1048576">
    <cfRule type="expression" dxfId="259" priority="22">
      <formula>AND(ISNUMBER(D1),ROUND(D1,2)&lt;0.8)</formula>
    </cfRule>
  </conditionalFormatting>
  <conditionalFormatting sqref="D1:E1048576 H1:K1048576 M1:M1048576 O1:O1048576 Q1:Q1048576 S1:S1048576 U1:U1048576">
    <cfRule type="expression" dxfId="258" priority="5">
      <formula>AND(ISNUMBER(D1),OR(ROUND(D1,2)&gt;1,ROUND(D1,2)&lt;0))</formula>
    </cfRule>
  </conditionalFormatting>
  <conditionalFormatting sqref="K1:K1048576">
    <cfRule type="expression" dxfId="257" priority="1267">
      <formula>AND(SUM(G1)&gt;0,SUM(K1)=0)</formula>
    </cfRule>
  </conditionalFormatting>
  <conditionalFormatting sqref="I1:I1048576">
    <cfRule type="expression" dxfId="256" priority="2151">
      <formula>AND(SUM(F1)&gt;0,SUM(I1)=0)</formula>
    </cfRule>
  </conditionalFormatting>
  <conditionalFormatting sqref="D1:E1048576">
    <cfRule type="expression" dxfId="255" priority="13">
      <formula>AND(ISNUMBER($D1),ROUND($E1,2)&lt;ROUND($D1,2))</formula>
    </cfRule>
  </conditionalFormatting>
  <conditionalFormatting sqref="C1:C1048576 F1:G1048576 L1:L1048576 N1:N1048576 P1:P1048576 R1:R1048576 T1:T1048576 V1:V1048576">
    <cfRule type="expression" dxfId="254" priority="4">
      <formula>AND(ISNUMBER(C1),C1&lt;0)</formula>
    </cfRule>
  </conditionalFormatting>
  <conditionalFormatting sqref="O1:O1048576">
    <cfRule type="expression" dxfId="253" priority="3">
      <formula>AND(ISNUMBER(O1),ROUND(O1,2)&lt;98%)</formula>
    </cfRule>
  </conditionalFormatting>
  <conditionalFormatting sqref="Q1:Q1048576">
    <cfRule type="expression" dxfId="25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575</v>
      </c>
      <c r="W1" s="18"/>
      <c r="X1" s="18"/>
      <c r="Y1" s="18"/>
      <c r="Z1" s="18"/>
      <c r="AA1" s="18"/>
      <c r="AB1" s="18"/>
    </row>
    <row r="2" spans="1:28" s="39" customFormat="1" ht="20" customHeight="1" x14ac:dyDescent="0.25">
      <c r="A2" s="501" t="s">
        <v>790</v>
      </c>
      <c r="B2" s="498"/>
      <c r="C2" s="2"/>
      <c r="D2" s="2"/>
      <c r="E2" s="2"/>
      <c r="F2" s="56" t="s">
        <v>72</v>
      </c>
      <c r="G2" s="17" t="s">
        <v>2</v>
      </c>
      <c r="H2" s="51" t="s">
        <v>3</v>
      </c>
      <c r="I2" s="90" t="s">
        <v>72</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499"/>
      <c r="B3" s="500"/>
      <c r="C3" s="30"/>
      <c r="D3" s="30"/>
      <c r="E3" s="30"/>
      <c r="F3" s="116" t="s">
        <v>843</v>
      </c>
      <c r="G3" s="31" t="s">
        <v>712</v>
      </c>
      <c r="H3" s="52" t="s">
        <v>791</v>
      </c>
      <c r="I3" s="115" t="s">
        <v>991</v>
      </c>
      <c r="J3" s="297" t="s">
        <v>792</v>
      </c>
      <c r="K3" s="213" t="s">
        <v>992</v>
      </c>
      <c r="L3" s="297" t="s">
        <v>958</v>
      </c>
      <c r="M3" s="213" t="s">
        <v>1073</v>
      </c>
      <c r="N3" s="297" t="s">
        <v>1072</v>
      </c>
      <c r="O3" s="100" t="s">
        <v>271</v>
      </c>
      <c r="P3" s="52" t="s">
        <v>27</v>
      </c>
      <c r="Q3" s="53" t="s">
        <v>28</v>
      </c>
      <c r="R3" s="52" t="s">
        <v>26</v>
      </c>
      <c r="S3" s="296" t="s">
        <v>820</v>
      </c>
      <c r="T3" s="136" t="s">
        <v>32</v>
      </c>
      <c r="U3" s="52" t="s">
        <v>31</v>
      </c>
      <c r="V3" s="222" t="s">
        <v>781</v>
      </c>
      <c r="W3" s="225" t="s">
        <v>785</v>
      </c>
      <c r="X3" s="225" t="s">
        <v>784</v>
      </c>
      <c r="Y3" s="225" t="s">
        <v>793</v>
      </c>
      <c r="Z3" s="225" t="s">
        <v>794</v>
      </c>
      <c r="AA3" s="225" t="s">
        <v>795</v>
      </c>
      <c r="AB3" s="225" t="s">
        <v>786</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97</v>
      </c>
      <c r="B5" s="25" t="s">
        <v>97</v>
      </c>
      <c r="C5" s="25" t="s">
        <v>97</v>
      </c>
      <c r="D5" s="25" t="s">
        <v>97</v>
      </c>
      <c r="E5" s="25" t="s">
        <v>97</v>
      </c>
      <c r="F5" s="58" t="s">
        <v>108</v>
      </c>
      <c r="G5" s="19" t="s">
        <v>97</v>
      </c>
      <c r="H5" s="55" t="s">
        <v>108</v>
      </c>
      <c r="I5" s="91" t="s">
        <v>108</v>
      </c>
      <c r="J5" s="215" t="s">
        <v>97</v>
      </c>
      <c r="K5" s="215" t="s">
        <v>97</v>
      </c>
      <c r="L5" s="215" t="s">
        <v>97</v>
      </c>
      <c r="M5" s="215" t="s">
        <v>97</v>
      </c>
      <c r="N5" s="215" t="s">
        <v>97</v>
      </c>
      <c r="O5" s="55" t="s">
        <v>97</v>
      </c>
      <c r="P5" s="55" t="s">
        <v>108</v>
      </c>
      <c r="Q5" s="55" t="s">
        <v>108</v>
      </c>
      <c r="R5" s="55" t="s">
        <v>108</v>
      </c>
      <c r="S5" s="138" t="s">
        <v>97</v>
      </c>
      <c r="T5" s="83" t="s">
        <v>108</v>
      </c>
      <c r="U5" s="55" t="s">
        <v>108</v>
      </c>
      <c r="V5" s="80" t="s">
        <v>97</v>
      </c>
      <c r="W5" s="19" t="s">
        <v>97</v>
      </c>
      <c r="X5" s="19" t="s">
        <v>97</v>
      </c>
      <c r="Y5" s="19" t="s">
        <v>97</v>
      </c>
      <c r="Z5" s="19" t="s">
        <v>97</v>
      </c>
      <c r="AA5" s="19" t="s">
        <v>97</v>
      </c>
      <c r="AB5" s="19" t="s">
        <v>97</v>
      </c>
    </row>
    <row r="6" spans="1:28" ht="16" customHeight="1" x14ac:dyDescent="0.2">
      <c r="A6" s="25" t="s">
        <v>195</v>
      </c>
      <c r="B6" s="25" t="s">
        <v>195</v>
      </c>
      <c r="C6" s="25" t="s">
        <v>195</v>
      </c>
      <c r="D6" s="25" t="s">
        <v>195</v>
      </c>
      <c r="E6" s="25" t="s">
        <v>195</v>
      </c>
      <c r="F6" s="58" t="s">
        <v>109</v>
      </c>
      <c r="G6" s="19" t="s">
        <v>111</v>
      </c>
      <c r="H6" s="55" t="s">
        <v>91</v>
      </c>
      <c r="I6" s="91" t="s">
        <v>109</v>
      </c>
      <c r="J6" s="215" t="s">
        <v>111</v>
      </c>
      <c r="K6" s="215" t="s">
        <v>110</v>
      </c>
      <c r="L6" s="215" t="s">
        <v>111</v>
      </c>
      <c r="M6" s="215" t="s">
        <v>110</v>
      </c>
      <c r="N6" s="215" t="s">
        <v>111</v>
      </c>
      <c r="O6" s="55" t="s">
        <v>92</v>
      </c>
      <c r="P6" s="55" t="s">
        <v>91</v>
      </c>
      <c r="Q6" s="55" t="s">
        <v>91</v>
      </c>
      <c r="R6" s="55" t="s">
        <v>91</v>
      </c>
      <c r="S6" s="138" t="s">
        <v>92</v>
      </c>
      <c r="T6" s="83" t="s">
        <v>91</v>
      </c>
      <c r="U6" s="55" t="s">
        <v>91</v>
      </c>
      <c r="V6" s="80" t="s">
        <v>92</v>
      </c>
      <c r="W6" s="19" t="s">
        <v>92</v>
      </c>
      <c r="X6" s="19" t="s">
        <v>92</v>
      </c>
      <c r="Y6" s="19" t="s">
        <v>92</v>
      </c>
      <c r="Z6" s="19" t="s">
        <v>92</v>
      </c>
      <c r="AA6" s="19" t="s">
        <v>92</v>
      </c>
      <c r="AB6" s="19" t="s">
        <v>92</v>
      </c>
    </row>
    <row r="7" spans="1:28" x14ac:dyDescent="0.2">
      <c r="A7" s="25" t="s">
        <v>107</v>
      </c>
      <c r="B7" s="25" t="s">
        <v>107</v>
      </c>
      <c r="C7" s="25" t="s">
        <v>107</v>
      </c>
      <c r="D7" s="25" t="s">
        <v>107</v>
      </c>
      <c r="E7" s="25" t="s">
        <v>107</v>
      </c>
      <c r="F7" s="58" t="s">
        <v>93</v>
      </c>
      <c r="G7" s="19" t="s">
        <v>94</v>
      </c>
      <c r="H7" s="55" t="s">
        <v>93</v>
      </c>
      <c r="I7" s="91" t="s">
        <v>93</v>
      </c>
      <c r="J7" s="215" t="s">
        <v>94</v>
      </c>
      <c r="K7" s="215" t="s">
        <v>94</v>
      </c>
      <c r="L7" s="215" t="s">
        <v>94</v>
      </c>
      <c r="M7" s="215" t="s">
        <v>94</v>
      </c>
      <c r="N7" s="215" t="s">
        <v>94</v>
      </c>
      <c r="O7" s="55" t="s">
        <v>93</v>
      </c>
      <c r="P7" s="55" t="s">
        <v>93</v>
      </c>
      <c r="Q7" s="55" t="s">
        <v>93</v>
      </c>
      <c r="R7" s="55" t="s">
        <v>93</v>
      </c>
      <c r="S7" s="138" t="s">
        <v>94</v>
      </c>
      <c r="T7" s="83" t="s">
        <v>93</v>
      </c>
      <c r="U7" s="55" t="s">
        <v>93</v>
      </c>
      <c r="V7" s="80" t="s">
        <v>93</v>
      </c>
      <c r="W7" s="19" t="s">
        <v>94</v>
      </c>
      <c r="X7" s="19" t="s">
        <v>94</v>
      </c>
      <c r="Y7" s="19" t="s">
        <v>94</v>
      </c>
      <c r="Z7" s="19" t="s">
        <v>94</v>
      </c>
      <c r="AA7" s="19" t="s">
        <v>94</v>
      </c>
      <c r="AB7" s="19" t="s">
        <v>94</v>
      </c>
    </row>
    <row r="8" spans="1:28" x14ac:dyDescent="0.2">
      <c r="F8" s="260" t="s">
        <v>125</v>
      </c>
      <c r="H8" s="257" t="s">
        <v>125</v>
      </c>
      <c r="I8" s="264" t="s">
        <v>127</v>
      </c>
      <c r="P8" s="257" t="s">
        <v>127</v>
      </c>
      <c r="Q8" s="257" t="s">
        <v>127</v>
      </c>
      <c r="R8" s="257" t="s">
        <v>127</v>
      </c>
      <c r="S8" s="279"/>
      <c r="T8" s="258" t="s">
        <v>259</v>
      </c>
      <c r="U8" s="257" t="s">
        <v>259</v>
      </c>
      <c r="V8" s="181"/>
      <c r="W8" s="280"/>
      <c r="X8" s="280"/>
      <c r="Y8" s="280"/>
      <c r="Z8" s="280"/>
      <c r="AA8" s="280"/>
      <c r="AB8" s="280"/>
    </row>
    <row r="9" spans="1:28" x14ac:dyDescent="0.2">
      <c r="F9" s="260" t="s">
        <v>126</v>
      </c>
      <c r="H9" s="257" t="s">
        <v>126</v>
      </c>
      <c r="I9" s="264" t="s">
        <v>128</v>
      </c>
      <c r="P9" s="257" t="s">
        <v>128</v>
      </c>
      <c r="Q9" s="257" t="s">
        <v>128</v>
      </c>
      <c r="R9" s="257" t="s">
        <v>128</v>
      </c>
      <c r="S9" s="279"/>
      <c r="T9" s="258" t="s">
        <v>260</v>
      </c>
      <c r="U9" s="257" t="s">
        <v>260</v>
      </c>
      <c r="V9" s="181"/>
      <c r="W9" s="280"/>
      <c r="X9" s="280"/>
      <c r="Y9" s="280"/>
      <c r="Z9" s="280"/>
      <c r="AA9" s="280"/>
      <c r="AB9" s="280"/>
    </row>
    <row r="10" spans="1:28" x14ac:dyDescent="0.2">
      <c r="F10" s="260"/>
      <c r="H10" s="257"/>
      <c r="I10" s="264" t="s">
        <v>101</v>
      </c>
      <c r="P10" s="257" t="s">
        <v>100</v>
      </c>
      <c r="Q10" s="257" t="s">
        <v>101</v>
      </c>
      <c r="R10" s="257" t="s">
        <v>102</v>
      </c>
      <c r="T10" s="258" t="s">
        <v>119</v>
      </c>
      <c r="U10" s="257" t="s">
        <v>118</v>
      </c>
    </row>
    <row r="11" spans="1:28" x14ac:dyDescent="0.2">
      <c r="F11" s="58" t="s">
        <v>674</v>
      </c>
      <c r="G11" s="19" t="s">
        <v>674</v>
      </c>
      <c r="H11" s="55" t="s">
        <v>674</v>
      </c>
      <c r="I11" s="91" t="s">
        <v>674</v>
      </c>
      <c r="J11" s="215" t="s">
        <v>674</v>
      </c>
      <c r="K11" s="215" t="s">
        <v>674</v>
      </c>
      <c r="L11" s="215" t="s">
        <v>674</v>
      </c>
      <c r="M11" s="215" t="s">
        <v>674</v>
      </c>
      <c r="N11" s="215" t="s">
        <v>674</v>
      </c>
      <c r="O11" s="55" t="s">
        <v>674</v>
      </c>
      <c r="P11" s="55" t="s">
        <v>674</v>
      </c>
      <c r="Q11" s="55" t="s">
        <v>674</v>
      </c>
      <c r="R11" s="55" t="s">
        <v>674</v>
      </c>
      <c r="S11" s="138" t="s">
        <v>674</v>
      </c>
      <c r="T11" s="83" t="s">
        <v>674</v>
      </c>
      <c r="U11" s="55" t="s">
        <v>674</v>
      </c>
      <c r="V11" s="80" t="s">
        <v>674</v>
      </c>
      <c r="W11" s="19" t="s">
        <v>674</v>
      </c>
      <c r="X11" s="19" t="s">
        <v>674</v>
      </c>
      <c r="Y11" s="19" t="s">
        <v>198</v>
      </c>
      <c r="Z11" s="19" t="s">
        <v>198</v>
      </c>
      <c r="AA11" s="19" t="s">
        <v>200</v>
      </c>
      <c r="AB11" s="19" t="s">
        <v>674</v>
      </c>
    </row>
    <row r="12" spans="1:28" x14ac:dyDescent="0.2">
      <c r="F12" s="58" t="s">
        <v>196</v>
      </c>
      <c r="G12" s="19" t="s">
        <v>196</v>
      </c>
      <c r="H12" s="55" t="s">
        <v>196</v>
      </c>
      <c r="I12" s="91" t="s">
        <v>196</v>
      </c>
      <c r="J12" s="215" t="s">
        <v>196</v>
      </c>
      <c r="K12" s="215" t="s">
        <v>196</v>
      </c>
      <c r="L12" s="215" t="s">
        <v>196</v>
      </c>
      <c r="M12" s="215" t="s">
        <v>196</v>
      </c>
      <c r="N12" s="215" t="s">
        <v>196</v>
      </c>
      <c r="O12" s="55" t="s">
        <v>196</v>
      </c>
      <c r="P12" s="55" t="s">
        <v>196</v>
      </c>
      <c r="Q12" s="55" t="s">
        <v>196</v>
      </c>
      <c r="R12" s="55" t="s">
        <v>196</v>
      </c>
      <c r="S12" s="138" t="s">
        <v>196</v>
      </c>
      <c r="T12" s="83" t="s">
        <v>196</v>
      </c>
      <c r="U12" s="55" t="s">
        <v>196</v>
      </c>
      <c r="V12" s="80" t="s">
        <v>196</v>
      </c>
      <c r="W12" s="19" t="s">
        <v>196</v>
      </c>
      <c r="X12" s="19" t="s">
        <v>196</v>
      </c>
      <c r="Y12" s="19" t="s">
        <v>675</v>
      </c>
      <c r="Z12" s="19" t="s">
        <v>675</v>
      </c>
      <c r="AA12" s="19" t="s">
        <v>676</v>
      </c>
      <c r="AB12" s="19" t="s">
        <v>196</v>
      </c>
    </row>
    <row r="14" spans="1:28" x14ac:dyDescent="0.2">
      <c r="A14" s="37" t="s">
        <v>573</v>
      </c>
      <c r="B14" s="37" t="s">
        <v>5</v>
      </c>
      <c r="C14" s="37" t="s">
        <v>34</v>
      </c>
      <c r="D14" s="37" t="s">
        <v>6</v>
      </c>
      <c r="E14" s="37" t="s">
        <v>74</v>
      </c>
      <c r="F14" s="75" t="s">
        <v>318</v>
      </c>
      <c r="G14" s="177" t="s">
        <v>514</v>
      </c>
      <c r="H14" s="141" t="s">
        <v>319</v>
      </c>
      <c r="I14" s="143" t="s">
        <v>320</v>
      </c>
      <c r="J14" s="177" t="s">
        <v>515</v>
      </c>
      <c r="K14" s="177" t="s">
        <v>700</v>
      </c>
      <c r="L14" s="177" t="s">
        <v>516</v>
      </c>
      <c r="M14" s="177" t="s">
        <v>699</v>
      </c>
      <c r="N14" s="177" t="s">
        <v>517</v>
      </c>
      <c r="O14" s="141" t="s">
        <v>518</v>
      </c>
      <c r="P14" s="141" t="s">
        <v>321</v>
      </c>
      <c r="Q14" s="141" t="s">
        <v>357</v>
      </c>
      <c r="R14" s="141" t="s">
        <v>358</v>
      </c>
      <c r="S14" s="298" t="s">
        <v>520</v>
      </c>
      <c r="T14" s="180" t="s">
        <v>322</v>
      </c>
      <c r="U14" s="141" t="s">
        <v>310</v>
      </c>
      <c r="V14" s="143" t="s">
        <v>503</v>
      </c>
      <c r="W14" s="177" t="s">
        <v>562</v>
      </c>
      <c r="X14" s="177" t="s">
        <v>560</v>
      </c>
      <c r="Y14" s="177" t="s">
        <v>505</v>
      </c>
      <c r="Z14" s="177" t="s">
        <v>504</v>
      </c>
      <c r="AA14" s="177" t="s">
        <v>563</v>
      </c>
      <c r="AB14" s="177" t="s">
        <v>565</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251" priority="20">
      <formula>AND(ISNUMBER(G1),G1&lt;&gt;0)</formula>
    </cfRule>
  </conditionalFormatting>
  <conditionalFormatting sqref="Q1:Q1048576">
    <cfRule type="expression" dxfId="250" priority="672">
      <formula>AND(ISNUMBER($Q1),ROUND(SUM($Q1),2)&gt;ROUND(SUM($I1),2))</formula>
    </cfRule>
  </conditionalFormatting>
  <conditionalFormatting sqref="J1:J1048576">
    <cfRule type="expression" dxfId="249" priority="4">
      <formula>AND(ISNUMBER($J1),SUM($J1)&lt;1)</formula>
    </cfRule>
  </conditionalFormatting>
  <conditionalFormatting sqref="S1:S1048576">
    <cfRule type="expression" dxfId="248" priority="687">
      <formula>AND(ISNUMBER(S1),S1&lt;0.95)</formula>
    </cfRule>
  </conditionalFormatting>
  <conditionalFormatting sqref="Y1:Z1048576">
    <cfRule type="expression" dxfId="247" priority="11">
      <formula>AND(ROW(Y1)&gt;14,$B1&lt;&gt;"",$D1&lt;&gt;"Female")</formula>
    </cfRule>
    <cfRule type="expression" dxfId="246" priority="12">
      <formula>AND(ROW(Y1)&gt;14,$B1&lt;&gt;"",OR($C1="&lt;01",$C1="01-04",$C1="05-09"))</formula>
    </cfRule>
  </conditionalFormatting>
  <conditionalFormatting sqref="AA1:AA1048576">
    <cfRule type="expression" dxfId="245" priority="9">
      <formula>AND(ROW(AA1)&gt;14,$B1&lt;&gt;"",OR($C1="&lt;01",$C1="01-04",$C1="05-09",$C1="10-14"))</formula>
    </cfRule>
    <cfRule type="expression" dxfId="244" priority="10">
      <formula>AND(ROW(AA1)&gt;14,$B1&lt;&gt;"",$D1&lt;&gt;"Male")</formula>
    </cfRule>
  </conditionalFormatting>
  <conditionalFormatting sqref="V1:AB1048576">
    <cfRule type="expression" dxfId="243" priority="2">
      <formula>AND(ROW($AB1)&gt;14,ROUND($AB1,2)&lt;0)</formula>
    </cfRule>
    <cfRule type="expression" dxfId="242" priority="8">
      <formula>AND(ROW($AB1)&gt;14,ISERROR($AB1))</formula>
    </cfRule>
  </conditionalFormatting>
  <conditionalFormatting sqref="J1:N1048576 S1:S1048576 W1:AB1048576">
    <cfRule type="expression" dxfId="241" priority="1">
      <formula>AND(ISNUMBER(J1),OR(ROUND(J1,2)&gt;1,ROUND(J1,2)&lt;0))</formula>
    </cfRule>
  </conditionalFormatting>
  <conditionalFormatting sqref="N1:N1048576">
    <cfRule type="expression" dxfId="240" priority="14">
      <formula>AND(ROW($N1)&gt;14,$N1="",SUM($O1)&gt;0)</formula>
    </cfRule>
    <cfRule type="expression" dxfId="239" priority="15">
      <formula>AND(ISNUMBER($N1),SUM($N1)&gt;10%)</formula>
    </cfRule>
  </conditionalFormatting>
  <conditionalFormatting sqref="L1:L1048576">
    <cfRule type="expression" dxfId="238" priority="5">
      <formula>AND(ROW($L1)&gt;14,$L1="",SUM($O1)&gt;0)</formula>
    </cfRule>
    <cfRule type="expression" dxfId="237" priority="7">
      <formula>AND(ISNUMBER($L1),ROUND(SUM($L1),2)&gt;=0.75)</formula>
    </cfRule>
  </conditionalFormatting>
  <conditionalFormatting sqref="F1:F1048576 H1:I1048576 O1:R1048576 T1:U1048576">
    <cfRule type="expression" dxfId="236"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961</v>
      </c>
      <c r="AF1" s="50"/>
      <c r="AG1" s="86" t="s">
        <v>575</v>
      </c>
      <c r="AH1" s="299"/>
      <c r="AI1" s="299"/>
      <c r="AJ1" s="299"/>
      <c r="AK1" s="299"/>
    </row>
    <row r="2" spans="1:37" s="39" customFormat="1" ht="19" customHeight="1" x14ac:dyDescent="0.25">
      <c r="A2" s="501" t="s">
        <v>746</v>
      </c>
      <c r="B2" s="498"/>
      <c r="C2" s="2"/>
      <c r="D2" s="2"/>
      <c r="E2" s="2"/>
      <c r="F2" s="87" t="s">
        <v>72</v>
      </c>
      <c r="G2" s="133"/>
      <c r="H2" s="212"/>
      <c r="I2" s="133"/>
      <c r="J2" s="212"/>
      <c r="K2" s="17"/>
      <c r="L2" s="110"/>
      <c r="M2" s="51"/>
      <c r="N2" s="17"/>
      <c r="O2" s="17" t="s">
        <v>2</v>
      </c>
      <c r="P2" s="64" t="s">
        <v>3</v>
      </c>
      <c r="Q2" s="64"/>
      <c r="R2" s="87" t="s">
        <v>72</v>
      </c>
      <c r="S2" s="56"/>
      <c r="T2" s="17"/>
      <c r="U2" s="17" t="s">
        <v>2</v>
      </c>
      <c r="V2" s="17" t="s">
        <v>1078</v>
      </c>
      <c r="W2" s="17"/>
      <c r="X2" s="17"/>
      <c r="Y2" s="17"/>
      <c r="Z2" s="17"/>
      <c r="AA2" s="51" t="s">
        <v>3</v>
      </c>
      <c r="AB2" s="51"/>
      <c r="AC2" s="51"/>
      <c r="AD2" s="51"/>
      <c r="AE2" s="210" t="s">
        <v>72</v>
      </c>
      <c r="AF2" s="51"/>
      <c r="AG2" s="87" t="s">
        <v>58</v>
      </c>
      <c r="AH2" s="212"/>
      <c r="AI2" s="212"/>
      <c r="AJ2" s="212"/>
      <c r="AK2" s="212"/>
    </row>
    <row r="3" spans="1:37" ht="117" customHeight="1" thickBot="1" x14ac:dyDescent="0.25">
      <c r="A3" s="499"/>
      <c r="B3" s="500"/>
      <c r="C3" s="30"/>
      <c r="D3" s="30"/>
      <c r="E3" s="30"/>
      <c r="F3" s="223" t="s">
        <v>800</v>
      </c>
      <c r="G3" s="223" t="s">
        <v>592</v>
      </c>
      <c r="H3" s="225" t="s">
        <v>765</v>
      </c>
      <c r="I3" s="223" t="s">
        <v>766</v>
      </c>
      <c r="J3" s="225" t="s">
        <v>788</v>
      </c>
      <c r="K3" s="225" t="s">
        <v>1046</v>
      </c>
      <c r="L3" s="179" t="s">
        <v>801</v>
      </c>
      <c r="M3" s="179" t="s">
        <v>802</v>
      </c>
      <c r="N3" s="283" t="s">
        <v>803</v>
      </c>
      <c r="O3" s="31" t="s">
        <v>796</v>
      </c>
      <c r="P3" s="65" t="s">
        <v>797</v>
      </c>
      <c r="Q3" s="65" t="s">
        <v>798</v>
      </c>
      <c r="R3" s="123" t="s">
        <v>994</v>
      </c>
      <c r="S3" s="116" t="s">
        <v>993</v>
      </c>
      <c r="T3" s="283" t="s">
        <v>959</v>
      </c>
      <c r="U3" s="172" t="s">
        <v>1077</v>
      </c>
      <c r="V3" s="172" t="s">
        <v>1027</v>
      </c>
      <c r="W3" s="283" t="s">
        <v>995</v>
      </c>
      <c r="X3" s="172" t="s">
        <v>960</v>
      </c>
      <c r="Y3" s="283" t="s">
        <v>1076</v>
      </c>
      <c r="Z3" s="172" t="s">
        <v>1072</v>
      </c>
      <c r="AA3" s="52" t="s">
        <v>203</v>
      </c>
      <c r="AB3" s="52" t="s">
        <v>267</v>
      </c>
      <c r="AC3" s="53" t="s">
        <v>265</v>
      </c>
      <c r="AD3" s="52" t="s">
        <v>266</v>
      </c>
      <c r="AE3" s="296" t="s">
        <v>820</v>
      </c>
      <c r="AF3" s="52" t="s">
        <v>70</v>
      </c>
      <c r="AG3" s="222" t="s">
        <v>781</v>
      </c>
      <c r="AH3" s="227" t="s">
        <v>799</v>
      </c>
      <c r="AI3" s="227" t="s">
        <v>784</v>
      </c>
      <c r="AJ3" s="227" t="s">
        <v>785</v>
      </c>
      <c r="AK3" s="227" t="s">
        <v>786</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97</v>
      </c>
      <c r="B5" s="25" t="s">
        <v>97</v>
      </c>
      <c r="C5" s="25" t="s">
        <v>97</v>
      </c>
      <c r="D5" s="25" t="s">
        <v>97</v>
      </c>
      <c r="E5" s="25" t="s">
        <v>97</v>
      </c>
      <c r="F5" s="58" t="s">
        <v>97</v>
      </c>
      <c r="G5" s="58" t="s">
        <v>97</v>
      </c>
      <c r="H5" s="19" t="s">
        <v>97</v>
      </c>
      <c r="I5" s="58" t="s">
        <v>97</v>
      </c>
      <c r="J5" s="19" t="s">
        <v>97</v>
      </c>
      <c r="K5" s="140" t="s">
        <v>97</v>
      </c>
      <c r="L5" s="83" t="s">
        <v>106</v>
      </c>
      <c r="M5" s="83" t="s">
        <v>106</v>
      </c>
      <c r="N5" s="19" t="s">
        <v>97</v>
      </c>
      <c r="O5" s="19" t="s">
        <v>97</v>
      </c>
      <c r="P5" s="67" t="s">
        <v>106</v>
      </c>
      <c r="Q5" s="67" t="s">
        <v>106</v>
      </c>
      <c r="R5" s="80" t="s">
        <v>108</v>
      </c>
      <c r="S5" s="58" t="s">
        <v>108</v>
      </c>
      <c r="T5" s="176" t="s">
        <v>97</v>
      </c>
      <c r="U5" s="176" t="s">
        <v>97</v>
      </c>
      <c r="V5" s="176" t="s">
        <v>97</v>
      </c>
      <c r="W5" s="176" t="s">
        <v>97</v>
      </c>
      <c r="X5" s="176" t="s">
        <v>97</v>
      </c>
      <c r="Y5" s="176" t="s">
        <v>97</v>
      </c>
      <c r="Z5" s="176" t="s">
        <v>97</v>
      </c>
      <c r="AA5" s="55" t="s">
        <v>97</v>
      </c>
      <c r="AB5" s="55" t="s">
        <v>108</v>
      </c>
      <c r="AC5" s="55" t="s">
        <v>108</v>
      </c>
      <c r="AD5" s="55" t="s">
        <v>108</v>
      </c>
      <c r="AE5" s="138" t="s">
        <v>97</v>
      </c>
      <c r="AF5" s="55" t="s">
        <v>97</v>
      </c>
      <c r="AG5" s="80" t="s">
        <v>97</v>
      </c>
      <c r="AH5" s="215" t="s">
        <v>97</v>
      </c>
      <c r="AI5" s="240" t="s">
        <v>97</v>
      </c>
      <c r="AJ5" s="240" t="s">
        <v>97</v>
      </c>
      <c r="AK5" s="240" t="s">
        <v>97</v>
      </c>
    </row>
    <row r="6" spans="1:37" x14ac:dyDescent="0.2">
      <c r="A6" s="25" t="s">
        <v>195</v>
      </c>
      <c r="B6" s="25" t="s">
        <v>195</v>
      </c>
      <c r="C6" s="25" t="s">
        <v>195</v>
      </c>
      <c r="D6" s="25" t="s">
        <v>195</v>
      </c>
      <c r="E6" s="25" t="s">
        <v>195</v>
      </c>
      <c r="F6" s="58" t="s">
        <v>92</v>
      </c>
      <c r="G6" s="58" t="s">
        <v>92</v>
      </c>
      <c r="H6" s="19" t="s">
        <v>92</v>
      </c>
      <c r="I6" s="58" t="s">
        <v>92</v>
      </c>
      <c r="J6" s="19" t="s">
        <v>92</v>
      </c>
      <c r="K6" s="34" t="s">
        <v>92</v>
      </c>
      <c r="L6" s="83" t="s">
        <v>91</v>
      </c>
      <c r="M6" s="83" t="s">
        <v>91</v>
      </c>
      <c r="N6" s="19" t="s">
        <v>92</v>
      </c>
      <c r="O6" s="19" t="s">
        <v>111</v>
      </c>
      <c r="P6" s="67" t="s">
        <v>91</v>
      </c>
      <c r="Q6" s="67" t="s">
        <v>91</v>
      </c>
      <c r="R6" s="80" t="s">
        <v>109</v>
      </c>
      <c r="S6" s="58" t="s">
        <v>109</v>
      </c>
      <c r="T6" s="176" t="s">
        <v>92</v>
      </c>
      <c r="U6" s="176" t="s">
        <v>111</v>
      </c>
      <c r="V6" s="176" t="s">
        <v>111</v>
      </c>
      <c r="W6" s="176" t="s">
        <v>110</v>
      </c>
      <c r="X6" s="176" t="s">
        <v>111</v>
      </c>
      <c r="Y6" s="176" t="s">
        <v>110</v>
      </c>
      <c r="Z6" s="176" t="s">
        <v>111</v>
      </c>
      <c r="AA6" s="55" t="s">
        <v>92</v>
      </c>
      <c r="AB6" s="55" t="s">
        <v>91</v>
      </c>
      <c r="AC6" s="55" t="s">
        <v>91</v>
      </c>
      <c r="AD6" s="55" t="s">
        <v>91</v>
      </c>
      <c r="AE6" s="138" t="s">
        <v>92</v>
      </c>
      <c r="AF6" s="55" t="s">
        <v>92</v>
      </c>
      <c r="AG6" s="80" t="s">
        <v>92</v>
      </c>
      <c r="AH6" s="215" t="s">
        <v>92</v>
      </c>
      <c r="AI6" s="240" t="s">
        <v>92</v>
      </c>
      <c r="AJ6" s="240" t="s">
        <v>92</v>
      </c>
      <c r="AK6" s="240" t="s">
        <v>92</v>
      </c>
    </row>
    <row r="7" spans="1:37" x14ac:dyDescent="0.2">
      <c r="A7" s="25" t="s">
        <v>107</v>
      </c>
      <c r="B7" s="25" t="s">
        <v>107</v>
      </c>
      <c r="C7" s="25" t="s">
        <v>107</v>
      </c>
      <c r="D7" s="25" t="s">
        <v>107</v>
      </c>
      <c r="E7" s="25" t="s">
        <v>107</v>
      </c>
      <c r="F7" s="58" t="s">
        <v>93</v>
      </c>
      <c r="G7" s="58" t="s">
        <v>93</v>
      </c>
      <c r="H7" s="19" t="s">
        <v>94</v>
      </c>
      <c r="I7" s="58" t="s">
        <v>93</v>
      </c>
      <c r="J7" s="19" t="s">
        <v>94</v>
      </c>
      <c r="K7" s="34" t="s">
        <v>94</v>
      </c>
      <c r="L7" s="83" t="s">
        <v>93</v>
      </c>
      <c r="M7" s="83" t="s">
        <v>93</v>
      </c>
      <c r="N7" s="19" t="s">
        <v>94</v>
      </c>
      <c r="O7" s="19" t="s">
        <v>94</v>
      </c>
      <c r="P7" s="67" t="s">
        <v>93</v>
      </c>
      <c r="Q7" s="67" t="s">
        <v>93</v>
      </c>
      <c r="R7" s="80" t="s">
        <v>93</v>
      </c>
      <c r="S7" s="58" t="s">
        <v>93</v>
      </c>
      <c r="T7" s="176" t="s">
        <v>94</v>
      </c>
      <c r="U7" s="176" t="s">
        <v>94</v>
      </c>
      <c r="V7" s="176" t="s">
        <v>94</v>
      </c>
      <c r="W7" s="176" t="s">
        <v>94</v>
      </c>
      <c r="X7" s="176" t="s">
        <v>94</v>
      </c>
      <c r="Y7" s="176" t="s">
        <v>94</v>
      </c>
      <c r="Z7" s="176" t="s">
        <v>94</v>
      </c>
      <c r="AA7" s="55" t="s">
        <v>93</v>
      </c>
      <c r="AB7" s="55" t="s">
        <v>93</v>
      </c>
      <c r="AC7" s="55" t="s">
        <v>93</v>
      </c>
      <c r="AD7" s="55" t="s">
        <v>93</v>
      </c>
      <c r="AE7" s="138" t="s">
        <v>94</v>
      </c>
      <c r="AF7" s="55" t="s">
        <v>93</v>
      </c>
      <c r="AG7" s="80" t="s">
        <v>93</v>
      </c>
      <c r="AH7" s="215" t="s">
        <v>94</v>
      </c>
      <c r="AI7" s="240" t="s">
        <v>94</v>
      </c>
      <c r="AJ7" s="240" t="s">
        <v>94</v>
      </c>
      <c r="AK7" s="240" t="s">
        <v>94</v>
      </c>
    </row>
    <row r="8" spans="1:37" x14ac:dyDescent="0.2">
      <c r="F8" s="58"/>
      <c r="G8" s="58"/>
      <c r="H8" s="19"/>
      <c r="I8" s="58"/>
      <c r="J8" s="19"/>
      <c r="K8" s="34"/>
      <c r="L8" s="258" t="s">
        <v>129</v>
      </c>
      <c r="M8" s="258" t="s">
        <v>130</v>
      </c>
      <c r="P8" s="261" t="s">
        <v>130</v>
      </c>
      <c r="Q8" s="261" t="s">
        <v>129</v>
      </c>
      <c r="R8" s="262" t="s">
        <v>587</v>
      </c>
      <c r="S8" s="260" t="s">
        <v>131</v>
      </c>
      <c r="AB8" s="257" t="s">
        <v>131</v>
      </c>
      <c r="AC8" s="257" t="s">
        <v>131</v>
      </c>
      <c r="AD8" s="257" t="s">
        <v>131</v>
      </c>
      <c r="AE8" s="138"/>
    </row>
    <row r="9" spans="1:37" x14ac:dyDescent="0.2">
      <c r="F9" s="58"/>
      <c r="G9" s="58"/>
      <c r="H9" s="19"/>
      <c r="I9" s="58"/>
      <c r="J9" s="19"/>
      <c r="K9" s="34"/>
      <c r="L9" s="258"/>
      <c r="M9" s="258"/>
      <c r="P9" s="261"/>
      <c r="Q9" s="261"/>
      <c r="R9" s="262" t="s">
        <v>588</v>
      </c>
      <c r="S9" s="260" t="s">
        <v>132</v>
      </c>
      <c r="AB9" s="257" t="s">
        <v>132</v>
      </c>
      <c r="AC9" s="257" t="s">
        <v>132</v>
      </c>
      <c r="AD9" s="257" t="s">
        <v>132</v>
      </c>
      <c r="AE9" s="138"/>
    </row>
    <row r="10" spans="1:37" x14ac:dyDescent="0.2">
      <c r="F10" s="58"/>
      <c r="G10" s="58"/>
      <c r="H10" s="19"/>
      <c r="I10" s="58"/>
      <c r="J10" s="19"/>
      <c r="K10" s="34"/>
      <c r="L10" s="258"/>
      <c r="M10" s="258"/>
      <c r="P10" s="261"/>
      <c r="Q10" s="261"/>
      <c r="R10" s="262"/>
      <c r="S10" s="260"/>
      <c r="AB10" s="257" t="s">
        <v>133</v>
      </c>
      <c r="AC10" s="257" t="s">
        <v>103</v>
      </c>
      <c r="AD10" s="257" t="s">
        <v>120</v>
      </c>
      <c r="AE10" s="138"/>
    </row>
    <row r="11" spans="1:37" x14ac:dyDescent="0.2">
      <c r="F11" s="58" t="s">
        <v>200</v>
      </c>
      <c r="G11" s="58" t="s">
        <v>200</v>
      </c>
      <c r="H11" s="19" t="s">
        <v>200</v>
      </c>
      <c r="I11" s="58" t="s">
        <v>200</v>
      </c>
      <c r="J11" s="19" t="s">
        <v>200</v>
      </c>
      <c r="K11" s="19" t="s">
        <v>200</v>
      </c>
      <c r="L11" s="83" t="s">
        <v>200</v>
      </c>
      <c r="M11" s="83" t="s">
        <v>200</v>
      </c>
      <c r="N11" s="19" t="s">
        <v>200</v>
      </c>
      <c r="O11" s="34" t="s">
        <v>200</v>
      </c>
      <c r="P11" s="67" t="s">
        <v>200</v>
      </c>
      <c r="Q11" s="67" t="s">
        <v>200</v>
      </c>
      <c r="R11" s="80" t="s">
        <v>200</v>
      </c>
      <c r="S11" s="58" t="s">
        <v>200</v>
      </c>
      <c r="T11" s="176" t="s">
        <v>200</v>
      </c>
      <c r="U11" s="176" t="s">
        <v>200</v>
      </c>
      <c r="V11" s="176" t="s">
        <v>200</v>
      </c>
      <c r="W11" s="176" t="s">
        <v>200</v>
      </c>
      <c r="X11" s="176" t="s">
        <v>200</v>
      </c>
      <c r="Y11" s="176" t="s">
        <v>200</v>
      </c>
      <c r="Z11" s="176" t="s">
        <v>200</v>
      </c>
      <c r="AA11" s="55" t="s">
        <v>200</v>
      </c>
      <c r="AB11" s="55" t="s">
        <v>200</v>
      </c>
      <c r="AC11" s="55" t="s">
        <v>200</v>
      </c>
      <c r="AD11" s="55" t="s">
        <v>200</v>
      </c>
      <c r="AE11" s="285" t="s">
        <v>200</v>
      </c>
      <c r="AF11" s="55" t="s">
        <v>200</v>
      </c>
      <c r="AG11" s="80" t="s">
        <v>200</v>
      </c>
      <c r="AH11" s="215" t="s">
        <v>200</v>
      </c>
      <c r="AI11" s="240" t="s">
        <v>200</v>
      </c>
      <c r="AJ11" s="240" t="s">
        <v>200</v>
      </c>
      <c r="AK11" s="240" t="s">
        <v>200</v>
      </c>
    </row>
    <row r="12" spans="1:37" x14ac:dyDescent="0.2">
      <c r="F12" s="58" t="s">
        <v>676</v>
      </c>
      <c r="G12" s="58" t="s">
        <v>676</v>
      </c>
      <c r="H12" s="19" t="s">
        <v>676</v>
      </c>
      <c r="I12" s="58" t="s">
        <v>676</v>
      </c>
      <c r="J12" s="19" t="s">
        <v>676</v>
      </c>
      <c r="K12" s="19" t="s">
        <v>676</v>
      </c>
      <c r="L12" s="83" t="s">
        <v>676</v>
      </c>
      <c r="M12" s="83" t="s">
        <v>676</v>
      </c>
      <c r="N12" s="19" t="s">
        <v>676</v>
      </c>
      <c r="O12" s="19" t="s">
        <v>676</v>
      </c>
      <c r="P12" s="67" t="s">
        <v>676</v>
      </c>
      <c r="Q12" s="67" t="s">
        <v>676</v>
      </c>
      <c r="R12" s="80" t="s">
        <v>676</v>
      </c>
      <c r="S12" s="58" t="s">
        <v>676</v>
      </c>
      <c r="T12" s="176" t="s">
        <v>676</v>
      </c>
      <c r="U12" s="176" t="s">
        <v>676</v>
      </c>
      <c r="V12" s="176" t="s">
        <v>676</v>
      </c>
      <c r="W12" s="176" t="s">
        <v>676</v>
      </c>
      <c r="X12" s="176" t="s">
        <v>676</v>
      </c>
      <c r="Y12" s="176" t="s">
        <v>676</v>
      </c>
      <c r="Z12" s="176" t="s">
        <v>676</v>
      </c>
      <c r="AA12" s="55" t="s">
        <v>676</v>
      </c>
      <c r="AB12" s="55" t="s">
        <v>676</v>
      </c>
      <c r="AC12" s="55" t="s">
        <v>676</v>
      </c>
      <c r="AD12" s="55" t="s">
        <v>676</v>
      </c>
      <c r="AE12" s="138" t="s">
        <v>676</v>
      </c>
      <c r="AF12" s="55" t="s">
        <v>676</v>
      </c>
      <c r="AG12" s="80" t="s">
        <v>676</v>
      </c>
      <c r="AH12" s="215" t="s">
        <v>676</v>
      </c>
      <c r="AI12" s="240" t="s">
        <v>676</v>
      </c>
      <c r="AJ12" s="240" t="s">
        <v>676</v>
      </c>
      <c r="AK12" s="240" t="s">
        <v>676</v>
      </c>
    </row>
    <row r="13" spans="1:37" x14ac:dyDescent="0.2">
      <c r="F13" s="58"/>
      <c r="G13" s="58"/>
      <c r="H13" s="19"/>
      <c r="I13" s="58"/>
      <c r="J13" s="19"/>
      <c r="K13" s="34"/>
      <c r="M13" s="83"/>
      <c r="R13" s="80"/>
      <c r="AE13" s="138"/>
    </row>
    <row r="14" spans="1:37" x14ac:dyDescent="0.2">
      <c r="A14" s="35" t="s">
        <v>573</v>
      </c>
      <c r="B14" s="35" t="s">
        <v>5</v>
      </c>
      <c r="C14" s="35" t="s">
        <v>34</v>
      </c>
      <c r="D14" s="35" t="s">
        <v>6</v>
      </c>
      <c r="E14" s="35" t="s">
        <v>74</v>
      </c>
      <c r="F14" s="75" t="s">
        <v>293</v>
      </c>
      <c r="G14" s="75" t="s">
        <v>294</v>
      </c>
      <c r="H14" s="177" t="s">
        <v>296</v>
      </c>
      <c r="I14" s="75" t="s">
        <v>297</v>
      </c>
      <c r="J14" s="177" t="s">
        <v>489</v>
      </c>
      <c r="K14" s="177" t="s">
        <v>1044</v>
      </c>
      <c r="L14" s="180" t="s">
        <v>324</v>
      </c>
      <c r="M14" s="180" t="s">
        <v>325</v>
      </c>
      <c r="N14" s="177" t="s">
        <v>528</v>
      </c>
      <c r="O14" s="177" t="s">
        <v>527</v>
      </c>
      <c r="P14" s="141" t="s">
        <v>327</v>
      </c>
      <c r="Q14" s="141" t="s">
        <v>326</v>
      </c>
      <c r="R14" s="143" t="s">
        <v>684</v>
      </c>
      <c r="S14" s="75" t="s">
        <v>685</v>
      </c>
      <c r="T14" s="177" t="s">
        <v>574</v>
      </c>
      <c r="U14" s="177" t="s">
        <v>526</v>
      </c>
      <c r="V14" s="177" t="s">
        <v>713</v>
      </c>
      <c r="W14" s="177" t="s">
        <v>697</v>
      </c>
      <c r="X14" s="177" t="s">
        <v>521</v>
      </c>
      <c r="Y14" s="177" t="s">
        <v>698</v>
      </c>
      <c r="Z14" s="177" t="s">
        <v>523</v>
      </c>
      <c r="AA14" s="141" t="s">
        <v>522</v>
      </c>
      <c r="AB14" s="141" t="s">
        <v>323</v>
      </c>
      <c r="AC14" s="141" t="s">
        <v>363</v>
      </c>
      <c r="AD14" s="141" t="s">
        <v>364</v>
      </c>
      <c r="AE14" s="298" t="s">
        <v>524</v>
      </c>
      <c r="AF14" s="141" t="s">
        <v>525</v>
      </c>
      <c r="AG14" s="143" t="s">
        <v>503</v>
      </c>
      <c r="AH14" s="216" t="s">
        <v>563</v>
      </c>
      <c r="AI14" s="216" t="s">
        <v>560</v>
      </c>
      <c r="AJ14" s="216" t="s">
        <v>562</v>
      </c>
      <c r="AK14" s="216" t="s">
        <v>565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235" priority="17">
      <formula>AND(ISNUMBER($O1),OR(ROUND($O1,2)&lt;0.8,ROUND($O1,2)&gt;1))</formula>
    </cfRule>
  </conditionalFormatting>
  <conditionalFormatting sqref="Z1:Z1048576">
    <cfRule type="expression" dxfId="234" priority="6">
      <formula>AND(ROW($Z1)&gt;14,$Z1="",SUM($AA1)&gt;0)</formula>
    </cfRule>
    <cfRule type="expression" dxfId="233" priority="7">
      <formula>AND(ROW($Z1)&gt;14,ROUND(SUM($Z1),2)&gt;0.01)</formula>
    </cfRule>
  </conditionalFormatting>
  <conditionalFormatting sqref="AG1:AK1048576">
    <cfRule type="expression" dxfId="232" priority="4">
      <formula>AND(ISNUMBER($AK1),ROUND($AK1,2)&lt;0)</formula>
    </cfRule>
    <cfRule type="expression" dxfId="231" priority="19">
      <formula>AND(ISNUMBER($AK1),ISERROR($AK1))</formula>
    </cfRule>
  </conditionalFormatting>
  <conditionalFormatting sqref="P1:P1048576">
    <cfRule type="expression" dxfId="230" priority="11">
      <formula>AND(ISNUMBER($P1),$P1&lt;$M1)</formula>
    </cfRule>
  </conditionalFormatting>
  <conditionalFormatting sqref="V1:V1048576">
    <cfRule type="expression" dxfId="229" priority="20">
      <formula>AND(ROW($V1)&gt;14,$E1&lt;&gt;"",LEFT($B1,4)&lt;&gt;"_Mil")</formula>
    </cfRule>
  </conditionalFormatting>
  <conditionalFormatting sqref="AE1:AE1048576">
    <cfRule type="expression" dxfId="228" priority="2164">
      <formula>AND(ISNUMBER($AE1),ROUND($AE1,2)&lt;95%)</formula>
    </cfRule>
  </conditionalFormatting>
  <conditionalFormatting sqref="L1:M1048576">
    <cfRule type="expression" dxfId="227" priority="27">
      <formula>AND(ISNUMBER($L1),ISNUMBER($M1),$M1&lt;$L1)</formula>
    </cfRule>
  </conditionalFormatting>
  <conditionalFormatting sqref="F1:Q1048576 T1:U1048576">
    <cfRule type="expression" dxfId="226" priority="16">
      <formula>LEFT($B1,4)="_Mil"</formula>
    </cfRule>
  </conditionalFormatting>
  <conditionalFormatting sqref="X1:X1048576">
    <cfRule type="expression" dxfId="225" priority="5">
      <formula>AND(ROW($X1)&gt;14,$X1="",SUM($AA1)&gt;0)</formula>
    </cfRule>
  </conditionalFormatting>
  <conditionalFormatting sqref="F1:G1048576 I1:I1048576 L1:M1048576 P1:S1048576 AA1:AD1048576 AF1:AG1048576">
    <cfRule type="expression" dxfId="224" priority="2">
      <formula>AND(ISNUMBER(F1),ROUND(F1,0)&lt;0)</formula>
    </cfRule>
  </conditionalFormatting>
  <conditionalFormatting sqref="H1:H1048576 J1:K1048576 N1:O1048576 T1:U1048576 W1:Z1048576 AE1:AE1048576 AH1:AK1048576">
    <cfRule type="expression" dxfId="223"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469</v>
      </c>
      <c r="B1" s="5"/>
      <c r="C1" s="1"/>
      <c r="D1" s="1"/>
      <c r="E1" s="86" t="s">
        <v>42</v>
      </c>
      <c r="F1" s="50"/>
      <c r="G1" s="335"/>
      <c r="H1" s="86" t="s">
        <v>874</v>
      </c>
      <c r="I1" s="50"/>
      <c r="J1" s="86" t="s">
        <v>23</v>
      </c>
      <c r="K1" s="50"/>
      <c r="L1" s="86" t="s">
        <v>21</v>
      </c>
      <c r="M1" s="63"/>
      <c r="N1" s="86" t="s">
        <v>0</v>
      </c>
      <c r="O1" s="78"/>
      <c r="P1" s="50"/>
      <c r="Q1" s="50"/>
      <c r="R1" s="86" t="s">
        <v>1</v>
      </c>
      <c r="S1" s="325"/>
      <c r="T1" s="18"/>
      <c r="U1" s="18"/>
      <c r="V1" s="50"/>
      <c r="W1" s="209" t="s">
        <v>51</v>
      </c>
      <c r="X1" s="18"/>
      <c r="Y1" s="50"/>
      <c r="Z1" s="209" t="s">
        <v>50</v>
      </c>
      <c r="AA1" s="50"/>
      <c r="AB1" s="209" t="s">
        <v>243</v>
      </c>
      <c r="AC1" s="60"/>
      <c r="AD1" s="60"/>
      <c r="AE1" s="60"/>
      <c r="AF1" s="60"/>
      <c r="AG1" s="28"/>
      <c r="AH1" s="28"/>
      <c r="AI1" s="50"/>
      <c r="AJ1" s="50"/>
      <c r="AK1" s="209" t="s">
        <v>201</v>
      </c>
      <c r="AL1" s="50"/>
      <c r="AM1" s="86" t="s">
        <v>241</v>
      </c>
      <c r="AN1" s="50"/>
    </row>
    <row r="2" spans="1:40" s="39" customFormat="1" ht="19" x14ac:dyDescent="0.25">
      <c r="A2" s="2"/>
      <c r="B2" s="2"/>
      <c r="C2" s="2"/>
      <c r="D2" s="2"/>
      <c r="E2" s="197" t="s">
        <v>41</v>
      </c>
      <c r="F2" s="51"/>
      <c r="G2" s="163"/>
      <c r="H2" s="87" t="s">
        <v>72</v>
      </c>
      <c r="I2" s="51" t="s">
        <v>3</v>
      </c>
      <c r="J2" s="90" t="s">
        <v>72</v>
      </c>
      <c r="K2" s="51" t="s">
        <v>3</v>
      </c>
      <c r="L2" s="90" t="s">
        <v>72</v>
      </c>
      <c r="M2" s="64" t="s">
        <v>3</v>
      </c>
      <c r="N2" s="90" t="s">
        <v>72</v>
      </c>
      <c r="O2" s="77"/>
      <c r="P2" s="51" t="s">
        <v>3</v>
      </c>
      <c r="Q2" s="64"/>
      <c r="R2" s="90" t="s">
        <v>72</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72</v>
      </c>
      <c r="AN2" s="51" t="s">
        <v>3</v>
      </c>
    </row>
    <row r="3" spans="1:40" s="45" customFormat="1" ht="117" customHeight="1" x14ac:dyDescent="0.2">
      <c r="A3"/>
      <c r="B3"/>
      <c r="C3"/>
      <c r="D3" s="46"/>
      <c r="E3" s="202" t="s">
        <v>827</v>
      </c>
      <c r="F3" s="117" t="s">
        <v>828</v>
      </c>
      <c r="G3" s="164" t="s">
        <v>765</v>
      </c>
      <c r="H3" s="123" t="s">
        <v>876</v>
      </c>
      <c r="I3" s="117" t="s">
        <v>883</v>
      </c>
      <c r="J3" s="198" t="s">
        <v>877</v>
      </c>
      <c r="K3" s="117" t="s">
        <v>804</v>
      </c>
      <c r="L3" s="189" t="s">
        <v>878</v>
      </c>
      <c r="M3" s="118" t="s">
        <v>805</v>
      </c>
      <c r="N3" s="189" t="s">
        <v>882</v>
      </c>
      <c r="O3" s="125" t="s">
        <v>879</v>
      </c>
      <c r="P3" s="117" t="s">
        <v>806</v>
      </c>
      <c r="Q3" s="65" t="s">
        <v>807</v>
      </c>
      <c r="R3" s="189" t="s">
        <v>880</v>
      </c>
      <c r="S3" s="241" t="s">
        <v>808</v>
      </c>
      <c r="T3" s="172" t="s">
        <v>809</v>
      </c>
      <c r="U3" s="172" t="s">
        <v>810</v>
      </c>
      <c r="V3" s="117" t="s">
        <v>811</v>
      </c>
      <c r="W3" s="332" t="s">
        <v>812</v>
      </c>
      <c r="X3" s="294" t="s">
        <v>813</v>
      </c>
      <c r="Y3" s="117" t="s">
        <v>814</v>
      </c>
      <c r="Z3" s="332" t="s">
        <v>815</v>
      </c>
      <c r="AA3" s="117" t="s">
        <v>816</v>
      </c>
      <c r="AB3" s="304" t="s">
        <v>817</v>
      </c>
      <c r="AC3" s="116" t="s">
        <v>818</v>
      </c>
      <c r="AD3" s="116" t="s">
        <v>819</v>
      </c>
      <c r="AE3" s="116" t="s">
        <v>962</v>
      </c>
      <c r="AF3" s="116" t="s">
        <v>963</v>
      </c>
      <c r="AG3" s="172" t="s">
        <v>820</v>
      </c>
      <c r="AH3" s="172" t="s">
        <v>821</v>
      </c>
      <c r="AI3" s="117" t="s">
        <v>822</v>
      </c>
      <c r="AJ3" s="117" t="s">
        <v>823</v>
      </c>
      <c r="AK3" s="301" t="s">
        <v>824</v>
      </c>
      <c r="AL3" s="52" t="s">
        <v>825</v>
      </c>
      <c r="AM3" s="123" t="s">
        <v>881</v>
      </c>
      <c r="AN3" s="117" t="s">
        <v>826</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97</v>
      </c>
      <c r="B5" s="49" t="s">
        <v>97</v>
      </c>
      <c r="C5" s="49" t="s">
        <v>97</v>
      </c>
      <c r="D5" s="49" t="s">
        <v>97</v>
      </c>
      <c r="E5" s="101" t="s">
        <v>105</v>
      </c>
      <c r="F5" s="55" t="s">
        <v>105</v>
      </c>
      <c r="G5" s="168" t="s">
        <v>105</v>
      </c>
      <c r="H5" s="80" t="s">
        <v>108</v>
      </c>
      <c r="I5" s="55" t="s">
        <v>108</v>
      </c>
      <c r="J5" s="200" t="s">
        <v>108</v>
      </c>
      <c r="K5" s="55" t="s">
        <v>108</v>
      </c>
      <c r="L5" s="200" t="s">
        <v>108</v>
      </c>
      <c r="M5" s="67" t="s">
        <v>108</v>
      </c>
      <c r="N5" s="191" t="s">
        <v>108</v>
      </c>
      <c r="O5" s="61" t="s">
        <v>108</v>
      </c>
      <c r="P5" s="55" t="s">
        <v>108</v>
      </c>
      <c r="Q5" s="55" t="s">
        <v>97</v>
      </c>
      <c r="R5" s="200" t="s">
        <v>108</v>
      </c>
      <c r="S5" s="240" t="s">
        <v>97</v>
      </c>
      <c r="T5" s="176" t="s">
        <v>97</v>
      </c>
      <c r="U5" s="176" t="s">
        <v>97</v>
      </c>
      <c r="V5" s="55" t="s">
        <v>108</v>
      </c>
      <c r="W5" s="329" t="s">
        <v>97</v>
      </c>
      <c r="X5" s="176" t="s">
        <v>97</v>
      </c>
      <c r="Y5" s="55" t="s">
        <v>108</v>
      </c>
      <c r="Z5" s="329" t="s">
        <v>97</v>
      </c>
      <c r="AA5" s="55" t="s">
        <v>108</v>
      </c>
      <c r="AB5" s="138" t="s">
        <v>97</v>
      </c>
      <c r="AC5" s="58" t="s">
        <v>97</v>
      </c>
      <c r="AD5" s="58" t="s">
        <v>97</v>
      </c>
      <c r="AE5" s="58" t="s">
        <v>108</v>
      </c>
      <c r="AF5" s="58" t="s">
        <v>108</v>
      </c>
      <c r="AG5" s="176" t="s">
        <v>97</v>
      </c>
      <c r="AH5" s="176" t="s">
        <v>97</v>
      </c>
      <c r="AI5" s="55" t="s">
        <v>108</v>
      </c>
      <c r="AJ5" s="55" t="s">
        <v>108</v>
      </c>
      <c r="AK5" s="329" t="s">
        <v>97</v>
      </c>
      <c r="AL5" s="55" t="s">
        <v>108</v>
      </c>
      <c r="AM5" s="80" t="s">
        <v>108</v>
      </c>
      <c r="AN5" s="55" t="s">
        <v>108</v>
      </c>
    </row>
    <row r="6" spans="1:40" s="45" customFormat="1" x14ac:dyDescent="0.2">
      <c r="A6" s="49" t="s">
        <v>195</v>
      </c>
      <c r="B6" s="49" t="s">
        <v>195</v>
      </c>
      <c r="C6" s="49" t="s">
        <v>195</v>
      </c>
      <c r="D6" s="49" t="s">
        <v>195</v>
      </c>
      <c r="E6" s="101" t="s">
        <v>91</v>
      </c>
      <c r="F6" s="55" t="s">
        <v>91</v>
      </c>
      <c r="G6" s="168" t="s">
        <v>91</v>
      </c>
      <c r="H6" s="80" t="s">
        <v>109</v>
      </c>
      <c r="I6" s="55" t="s">
        <v>91</v>
      </c>
      <c r="J6" s="200" t="s">
        <v>109</v>
      </c>
      <c r="K6" s="55" t="s">
        <v>91</v>
      </c>
      <c r="L6" s="200" t="s">
        <v>109</v>
      </c>
      <c r="M6" s="67" t="s">
        <v>91</v>
      </c>
      <c r="N6" s="191" t="s">
        <v>109</v>
      </c>
      <c r="O6" s="61" t="s">
        <v>109</v>
      </c>
      <c r="P6" s="55" t="s">
        <v>91</v>
      </c>
      <c r="Q6" s="55" t="s">
        <v>92</v>
      </c>
      <c r="R6" s="200" t="s">
        <v>109</v>
      </c>
      <c r="S6" s="240" t="s">
        <v>111</v>
      </c>
      <c r="T6" s="176" t="s">
        <v>111</v>
      </c>
      <c r="U6" s="176" t="s">
        <v>111</v>
      </c>
      <c r="V6" s="55" t="s">
        <v>91</v>
      </c>
      <c r="W6" s="329" t="s">
        <v>111</v>
      </c>
      <c r="X6" s="176" t="s">
        <v>111</v>
      </c>
      <c r="Y6" s="55" t="s">
        <v>91</v>
      </c>
      <c r="Z6" s="329" t="s">
        <v>111</v>
      </c>
      <c r="AA6" s="55" t="s">
        <v>91</v>
      </c>
      <c r="AB6" s="138" t="s">
        <v>92</v>
      </c>
      <c r="AC6" s="58" t="s">
        <v>92</v>
      </c>
      <c r="AD6" s="58" t="s">
        <v>92</v>
      </c>
      <c r="AE6" s="58" t="s">
        <v>109</v>
      </c>
      <c r="AF6" s="58" t="s">
        <v>109</v>
      </c>
      <c r="AG6" s="176" t="s">
        <v>111</v>
      </c>
      <c r="AH6" s="176" t="s">
        <v>111</v>
      </c>
      <c r="AI6" s="55" t="s">
        <v>91</v>
      </c>
      <c r="AJ6" s="55" t="s">
        <v>91</v>
      </c>
      <c r="AK6" s="329" t="s">
        <v>111</v>
      </c>
      <c r="AL6" s="55" t="s">
        <v>91</v>
      </c>
      <c r="AM6" s="80" t="s">
        <v>109</v>
      </c>
      <c r="AN6" s="55" t="s">
        <v>91</v>
      </c>
    </row>
    <row r="7" spans="1:40" s="45" customFormat="1" x14ac:dyDescent="0.2">
      <c r="A7" s="49" t="s">
        <v>107</v>
      </c>
      <c r="B7" s="49" t="s">
        <v>107</v>
      </c>
      <c r="C7" s="49" t="s">
        <v>107</v>
      </c>
      <c r="D7" s="49" t="s">
        <v>107</v>
      </c>
      <c r="E7" s="101" t="s">
        <v>93</v>
      </c>
      <c r="F7" s="55" t="s">
        <v>93</v>
      </c>
      <c r="G7" s="168" t="s">
        <v>94</v>
      </c>
      <c r="H7" s="80" t="s">
        <v>93</v>
      </c>
      <c r="I7" s="55" t="s">
        <v>93</v>
      </c>
      <c r="J7" s="200" t="s">
        <v>93</v>
      </c>
      <c r="K7" s="55" t="s">
        <v>93</v>
      </c>
      <c r="L7" s="200" t="s">
        <v>93</v>
      </c>
      <c r="M7" s="67" t="s">
        <v>93</v>
      </c>
      <c r="N7" s="191" t="s">
        <v>93</v>
      </c>
      <c r="O7" s="61" t="s">
        <v>93</v>
      </c>
      <c r="P7" s="55" t="s">
        <v>93</v>
      </c>
      <c r="Q7" s="55" t="s">
        <v>93</v>
      </c>
      <c r="R7" s="200" t="s">
        <v>93</v>
      </c>
      <c r="S7" s="240" t="s">
        <v>94</v>
      </c>
      <c r="T7" s="176" t="s">
        <v>94</v>
      </c>
      <c r="U7" s="176" t="s">
        <v>94</v>
      </c>
      <c r="V7" s="55" t="s">
        <v>93</v>
      </c>
      <c r="W7" s="329" t="s">
        <v>94</v>
      </c>
      <c r="X7" s="176" t="s">
        <v>94</v>
      </c>
      <c r="Y7" s="55" t="s">
        <v>93</v>
      </c>
      <c r="Z7" s="329" t="s">
        <v>94</v>
      </c>
      <c r="AA7" s="55" t="s">
        <v>93</v>
      </c>
      <c r="AB7" s="138" t="s">
        <v>94</v>
      </c>
      <c r="AC7" s="58" t="s">
        <v>93</v>
      </c>
      <c r="AD7" s="58" t="s">
        <v>93</v>
      </c>
      <c r="AE7" s="58" t="s">
        <v>93</v>
      </c>
      <c r="AF7" s="58" t="s">
        <v>93</v>
      </c>
      <c r="AG7" s="176" t="s">
        <v>94</v>
      </c>
      <c r="AH7" s="176" t="s">
        <v>94</v>
      </c>
      <c r="AI7" s="55" t="s">
        <v>93</v>
      </c>
      <c r="AJ7" s="55" t="s">
        <v>93</v>
      </c>
      <c r="AK7" s="329" t="s">
        <v>94</v>
      </c>
      <c r="AL7" s="55" t="s">
        <v>93</v>
      </c>
      <c r="AM7" s="80" t="s">
        <v>93</v>
      </c>
      <c r="AN7" s="55" t="s">
        <v>93</v>
      </c>
    </row>
    <row r="8" spans="1:40" s="45" customFormat="1" x14ac:dyDescent="0.2">
      <c r="A8" s="49"/>
      <c r="B8" s="49"/>
      <c r="C8" s="49"/>
      <c r="D8" s="49"/>
      <c r="E8" s="259" t="s">
        <v>171</v>
      </c>
      <c r="F8" s="257" t="s">
        <v>280</v>
      </c>
      <c r="G8" s="336" t="s">
        <v>281</v>
      </c>
      <c r="H8" s="262" t="s">
        <v>181</v>
      </c>
      <c r="I8" s="257" t="s">
        <v>1005</v>
      </c>
      <c r="J8" s="267" t="s">
        <v>183</v>
      </c>
      <c r="K8" s="257" t="s">
        <v>183</v>
      </c>
      <c r="L8" s="267" t="s">
        <v>172</v>
      </c>
      <c r="M8" s="261" t="s">
        <v>172</v>
      </c>
      <c r="N8" s="263" t="s">
        <v>751</v>
      </c>
      <c r="O8" s="268" t="s">
        <v>250</v>
      </c>
      <c r="P8" s="257" t="s">
        <v>250</v>
      </c>
      <c r="Q8" s="55"/>
      <c r="R8" s="267" t="s">
        <v>179</v>
      </c>
      <c r="S8" s="240"/>
      <c r="T8" s="176"/>
      <c r="U8" s="176"/>
      <c r="V8" s="257" t="s">
        <v>179</v>
      </c>
      <c r="W8" s="329"/>
      <c r="X8" s="176"/>
      <c r="Y8" s="257" t="s">
        <v>246</v>
      </c>
      <c r="Z8" s="329"/>
      <c r="AA8" s="257" t="s">
        <v>245</v>
      </c>
      <c r="AB8" s="138"/>
      <c r="AC8" s="58"/>
      <c r="AD8" s="58"/>
      <c r="AE8" s="260" t="s">
        <v>177</v>
      </c>
      <c r="AF8" s="260" t="s">
        <v>177</v>
      </c>
      <c r="AG8" s="176"/>
      <c r="AH8" s="176"/>
      <c r="AI8" s="257" t="s">
        <v>177</v>
      </c>
      <c r="AJ8" s="257" t="s">
        <v>177</v>
      </c>
      <c r="AK8" s="329"/>
      <c r="AL8" s="257" t="s">
        <v>242</v>
      </c>
      <c r="AM8" s="269" t="s">
        <v>264</v>
      </c>
      <c r="AN8" s="257" t="s">
        <v>264</v>
      </c>
    </row>
    <row r="9" spans="1:40" s="45" customFormat="1" x14ac:dyDescent="0.2">
      <c r="A9" s="49"/>
      <c r="B9" s="49"/>
      <c r="C9" s="49"/>
      <c r="D9" s="49"/>
      <c r="E9" s="259"/>
      <c r="F9" s="257"/>
      <c r="G9" s="336"/>
      <c r="H9" s="262" t="s">
        <v>182</v>
      </c>
      <c r="I9" s="257" t="s">
        <v>1006</v>
      </c>
      <c r="J9" s="267" t="s">
        <v>184</v>
      </c>
      <c r="K9" s="257" t="s">
        <v>184</v>
      </c>
      <c r="L9" s="267" t="s">
        <v>173</v>
      </c>
      <c r="M9" s="261" t="s">
        <v>173</v>
      </c>
      <c r="N9" s="263" t="s">
        <v>752</v>
      </c>
      <c r="O9" s="268" t="s">
        <v>251</v>
      </c>
      <c r="P9" s="257" t="s">
        <v>251</v>
      </c>
      <c r="Q9" s="55"/>
      <c r="R9" s="267" t="s">
        <v>180</v>
      </c>
      <c r="S9" s="240"/>
      <c r="T9" s="176"/>
      <c r="U9" s="176"/>
      <c r="V9" s="257" t="s">
        <v>180</v>
      </c>
      <c r="W9" s="329"/>
      <c r="X9" s="176"/>
      <c r="Y9" s="257" t="s">
        <v>247</v>
      </c>
      <c r="Z9" s="329"/>
      <c r="AA9" s="257" t="s">
        <v>244</v>
      </c>
      <c r="AB9" s="138"/>
      <c r="AC9" s="58"/>
      <c r="AD9" s="58"/>
      <c r="AE9" s="260" t="s">
        <v>178</v>
      </c>
      <c r="AF9" s="260" t="s">
        <v>178</v>
      </c>
      <c r="AG9" s="176"/>
      <c r="AH9" s="176"/>
      <c r="AI9" s="257" t="s">
        <v>178</v>
      </c>
      <c r="AJ9" s="257" t="s">
        <v>178</v>
      </c>
      <c r="AK9" s="329"/>
      <c r="AL9" s="257" t="s">
        <v>283</v>
      </c>
      <c r="AM9" s="269" t="s">
        <v>263</v>
      </c>
      <c r="AN9" s="257" t="s">
        <v>263</v>
      </c>
    </row>
    <row r="10" spans="1:40" s="45" customFormat="1" x14ac:dyDescent="0.2">
      <c r="A10" s="49"/>
      <c r="B10" s="49"/>
      <c r="C10" s="49"/>
      <c r="D10" s="49"/>
      <c r="E10" s="259"/>
      <c r="F10" s="257" t="s">
        <v>103</v>
      </c>
      <c r="G10" s="336" t="s">
        <v>103</v>
      </c>
      <c r="H10" s="262"/>
      <c r="I10" s="257"/>
      <c r="J10" s="267"/>
      <c r="K10" s="257"/>
      <c r="L10" s="267"/>
      <c r="M10" s="261"/>
      <c r="N10" s="263" t="s">
        <v>103</v>
      </c>
      <c r="O10" s="268" t="s">
        <v>103</v>
      </c>
      <c r="P10" s="257" t="s">
        <v>103</v>
      </c>
      <c r="Q10" s="55"/>
      <c r="R10" s="267" t="s">
        <v>103</v>
      </c>
      <c r="S10" s="240"/>
      <c r="T10" s="176"/>
      <c r="U10" s="176"/>
      <c r="V10" s="257" t="s">
        <v>103</v>
      </c>
      <c r="W10" s="329"/>
      <c r="X10" s="176"/>
      <c r="Y10" s="257" t="s">
        <v>103</v>
      </c>
      <c r="Z10" s="329"/>
      <c r="AA10" s="257" t="s">
        <v>103</v>
      </c>
      <c r="AB10" s="138"/>
      <c r="AC10" s="58"/>
      <c r="AD10" s="58"/>
      <c r="AE10" s="260" t="s">
        <v>103</v>
      </c>
      <c r="AF10" s="260" t="s">
        <v>120</v>
      </c>
      <c r="AG10" s="176"/>
      <c r="AH10" s="176"/>
      <c r="AI10" s="257" t="s">
        <v>103</v>
      </c>
      <c r="AJ10" s="257" t="s">
        <v>120</v>
      </c>
      <c r="AK10" s="329"/>
      <c r="AL10" s="257" t="s">
        <v>103</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683</v>
      </c>
      <c r="F13" s="55" t="s">
        <v>683</v>
      </c>
      <c r="G13" s="168" t="s">
        <v>683</v>
      </c>
      <c r="H13" s="80" t="s">
        <v>683</v>
      </c>
      <c r="I13" s="55" t="s">
        <v>683</v>
      </c>
      <c r="J13" s="200" t="s">
        <v>683</v>
      </c>
      <c r="K13" s="55" t="s">
        <v>683</v>
      </c>
      <c r="L13" s="200" t="s">
        <v>683</v>
      </c>
      <c r="M13" s="55" t="s">
        <v>683</v>
      </c>
      <c r="N13" s="191" t="s">
        <v>683</v>
      </c>
      <c r="O13" s="61" t="s">
        <v>683</v>
      </c>
      <c r="P13" s="55" t="s">
        <v>683</v>
      </c>
      <c r="Q13" s="55" t="s">
        <v>683</v>
      </c>
      <c r="R13" s="200" t="s">
        <v>683</v>
      </c>
      <c r="S13" s="240" t="s">
        <v>683</v>
      </c>
      <c r="T13" s="176" t="s">
        <v>683</v>
      </c>
      <c r="U13" s="176" t="s">
        <v>683</v>
      </c>
      <c r="V13" s="55" t="s">
        <v>683</v>
      </c>
      <c r="W13" s="329" t="s">
        <v>683</v>
      </c>
      <c r="X13" s="176" t="s">
        <v>683</v>
      </c>
      <c r="Y13" s="55" t="s">
        <v>683</v>
      </c>
      <c r="Z13" s="329" t="s">
        <v>683</v>
      </c>
      <c r="AA13" s="55" t="s">
        <v>683</v>
      </c>
      <c r="AB13" s="138" t="s">
        <v>683</v>
      </c>
      <c r="AC13" s="58" t="s">
        <v>683</v>
      </c>
      <c r="AD13" s="58" t="s">
        <v>683</v>
      </c>
      <c r="AE13" s="58" t="s">
        <v>683</v>
      </c>
      <c r="AF13" s="58" t="s">
        <v>683</v>
      </c>
      <c r="AG13" s="176" t="s">
        <v>683</v>
      </c>
      <c r="AH13" s="176" t="s">
        <v>683</v>
      </c>
      <c r="AI13" s="55" t="s">
        <v>683</v>
      </c>
      <c r="AJ13" s="55" t="s">
        <v>683</v>
      </c>
      <c r="AK13" s="329" t="s">
        <v>683</v>
      </c>
      <c r="AL13" s="55" t="s">
        <v>683</v>
      </c>
      <c r="AM13" s="80" t="s">
        <v>683</v>
      </c>
      <c r="AN13" s="55" t="s">
        <v>683</v>
      </c>
    </row>
    <row r="14" spans="1:40" s="45" customFormat="1" x14ac:dyDescent="0.2">
      <c r="A14" s="35" t="s">
        <v>573</v>
      </c>
      <c r="B14" s="35" t="s">
        <v>5</v>
      </c>
      <c r="C14" s="35" t="s">
        <v>71</v>
      </c>
      <c r="D14" s="35" t="s">
        <v>74</v>
      </c>
      <c r="E14" s="217" t="s">
        <v>761</v>
      </c>
      <c r="F14" s="141" t="s">
        <v>762</v>
      </c>
      <c r="G14" s="167" t="s">
        <v>763</v>
      </c>
      <c r="H14" s="143" t="s">
        <v>451</v>
      </c>
      <c r="I14" s="141" t="s">
        <v>884</v>
      </c>
      <c r="J14" s="143" t="s">
        <v>452</v>
      </c>
      <c r="K14" s="141" t="s">
        <v>453</v>
      </c>
      <c r="L14" s="143" t="s">
        <v>434</v>
      </c>
      <c r="M14" s="141" t="s">
        <v>435</v>
      </c>
      <c r="N14" s="143" t="s">
        <v>600</v>
      </c>
      <c r="O14" s="75" t="s">
        <v>601</v>
      </c>
      <c r="P14" s="141" t="s">
        <v>445</v>
      </c>
      <c r="Q14" s="141" t="s">
        <v>602</v>
      </c>
      <c r="R14" s="143" t="s">
        <v>443</v>
      </c>
      <c r="S14" s="216" t="s">
        <v>603</v>
      </c>
      <c r="T14" s="177" t="s">
        <v>605</v>
      </c>
      <c r="U14" s="177" t="s">
        <v>604</v>
      </c>
      <c r="V14" s="141" t="s">
        <v>444</v>
      </c>
      <c r="W14" s="298" t="s">
        <v>446</v>
      </c>
      <c r="X14" s="177" t="s">
        <v>447</v>
      </c>
      <c r="Y14" s="141" t="s">
        <v>448</v>
      </c>
      <c r="Z14" s="298" t="s">
        <v>449</v>
      </c>
      <c r="AA14" s="141" t="s">
        <v>450</v>
      </c>
      <c r="AB14" s="298" t="s">
        <v>606</v>
      </c>
      <c r="AC14" s="75" t="s">
        <v>607</v>
      </c>
      <c r="AD14" s="75" t="s">
        <v>608</v>
      </c>
      <c r="AE14" s="75" t="s">
        <v>719</v>
      </c>
      <c r="AF14" s="75" t="s">
        <v>720</v>
      </c>
      <c r="AG14" s="177" t="s">
        <v>609</v>
      </c>
      <c r="AH14" s="177" t="s">
        <v>610</v>
      </c>
      <c r="AI14" s="141" t="s">
        <v>438</v>
      </c>
      <c r="AJ14" s="141" t="s">
        <v>439</v>
      </c>
      <c r="AK14" s="298" t="s">
        <v>440</v>
      </c>
      <c r="AL14" s="141" t="s">
        <v>441</v>
      </c>
      <c r="AM14" s="143" t="s">
        <v>599</v>
      </c>
      <c r="AN14" s="141" t="s">
        <v>442</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222" priority="32">
      <formula>AND(ISNUMBER($Z1),SUM($Y1)&gt;0,ROUND(SUM($Z1),2)&lt;95%)</formula>
    </cfRule>
  </conditionalFormatting>
  <conditionalFormatting sqref="AK1:AK1048576">
    <cfRule type="expression" dxfId="221" priority="30">
      <formula>AND(ISNUMBER($AK1),SUM($AI1)&gt;0,ROUND(SUM($AK1),2)&lt;1)</formula>
    </cfRule>
  </conditionalFormatting>
  <conditionalFormatting sqref="E1:G1048576">
    <cfRule type="expression" dxfId="220" priority="17">
      <formula>LEFT($B1,4)="_Mil"</formula>
    </cfRule>
  </conditionalFormatting>
  <conditionalFormatting sqref="W1:W1048576">
    <cfRule type="expression" dxfId="219" priority="11">
      <formula>AND(ISNUMBER($W1),ROUND(SUM($V1),0)&gt;0,ROUND(SUM($W1),2)&lt;70%)</formula>
    </cfRule>
  </conditionalFormatting>
  <conditionalFormatting sqref="AG1:AG1048576">
    <cfRule type="expression" dxfId="218" priority="10">
      <formula>AND(ISNUMBER($AG1),ROUND(SUM($V1),0)&gt;0,ROUND(SUM($AG1),2)&lt;95%)</formula>
    </cfRule>
  </conditionalFormatting>
  <conditionalFormatting sqref="U1:U1048576">
    <cfRule type="expression" dxfId="217" priority="8">
      <formula>AND(ISNUMBER($U1),SUM($V1)&gt;0,ROUND(SUM($U1),2)&lt;98%)</formula>
    </cfRule>
  </conditionalFormatting>
  <conditionalFormatting sqref="S1:S1048576">
    <cfRule type="expression" dxfId="216" priority="4">
      <formula>AND(ISNUMBER($S1),ROUND(SUM($S1),2)&lt;100%)</formula>
    </cfRule>
  </conditionalFormatting>
  <conditionalFormatting sqref="AB1:AB1048576">
    <cfRule type="expression" dxfId="215" priority="5">
      <formula>AND(ISNUMBER($AB1),ROUND(SUM($V1),0)&gt;0,ROUND(SUM($AB1),2)&gt;0)</formula>
    </cfRule>
  </conditionalFormatting>
  <conditionalFormatting sqref="E1:F1048576 H1:R1048576 V1:V1048576 Y1:Y1048576 AA1:AA1048576 AC1:AF1048576 AI1:AJ1048576 AL1:AN1048576">
    <cfRule type="expression" dxfId="214" priority="2">
      <formula>AND(ISNUMBER(E1),ROUND(E1,0)&lt;0)</formula>
    </cfRule>
  </conditionalFormatting>
  <conditionalFormatting sqref="G1:G1048576 S1:U1048576 W1:X1048576 Z1:Z1048576 AB1:AB1048576 AG1:AH1048576 AK1:AK1048576">
    <cfRule type="expression" dxfId="213" priority="1">
      <formula>AND(ISNUMBER(G1),OR(ROUND(G1,2)&lt;0,ROUND(G1,2)&gt;1))</formula>
    </cfRule>
  </conditionalFormatting>
  <conditionalFormatting sqref="T1:T1048576">
    <cfRule type="expression" dxfId="21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activeCell="E15" sqref="A1:E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51" width="11.83203125" customWidth="1"/>
    <col min="52" max="52" width="11.83203125" style="330" customWidth="1"/>
    <col min="53" max="54" width="11.83203125" customWidth="1"/>
    <col min="55" max="55" width="11.83203125" style="330" customWidth="1"/>
    <col min="56" max="57" width="11.83203125" customWidth="1"/>
    <col min="58" max="58" width="11.83203125" style="330" customWidth="1"/>
    <col min="59" max="60" width="11.83203125" customWidth="1"/>
    <col min="61" max="61" width="11.83203125" style="330" customWidth="1"/>
    <col min="62" max="63" width="11.83203125" customWidth="1"/>
    <col min="64" max="64" width="11.83203125" style="330" customWidth="1"/>
    <col min="65" max="66" width="11.83203125" customWidth="1"/>
    <col min="67" max="67" width="11.83203125" style="330" customWidth="1"/>
    <col min="68" max="78" width="11.83203125" customWidth="1"/>
    <col min="79" max="79" width="11.83203125" style="330" customWidth="1"/>
    <col min="80" max="81" width="11.83203125" customWidth="1"/>
  </cols>
  <sheetData>
    <row r="1" spans="1:81" s="40" customFormat="1" ht="31" customHeight="1" thickBot="1" x14ac:dyDescent="0.35">
      <c r="A1" s="5" t="s">
        <v>9</v>
      </c>
      <c r="B1" s="5"/>
      <c r="C1" s="1"/>
      <c r="D1" s="1"/>
      <c r="E1" s="1"/>
      <c r="F1" s="209" t="s">
        <v>589</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61</v>
      </c>
      <c r="AI1" s="50"/>
      <c r="AJ1" s="50"/>
      <c r="AK1" s="209" t="s">
        <v>63</v>
      </c>
      <c r="AL1" s="50"/>
      <c r="AM1" s="50"/>
      <c r="AN1" s="209" t="s">
        <v>62</v>
      </c>
      <c r="AO1" s="50"/>
      <c r="AP1" s="50"/>
      <c r="AQ1" s="209" t="s">
        <v>64</v>
      </c>
      <c r="AR1" s="50"/>
      <c r="AS1" s="50"/>
      <c r="AT1" s="209" t="s">
        <v>60</v>
      </c>
      <c r="AU1" s="50"/>
      <c r="AV1" s="50"/>
      <c r="AW1" s="209" t="s">
        <v>66</v>
      </c>
      <c r="AX1" s="50"/>
      <c r="AY1" s="50"/>
      <c r="AZ1" s="209" t="s">
        <v>65</v>
      </c>
      <c r="BA1" s="50"/>
      <c r="BB1" s="50"/>
      <c r="BC1" s="209" t="s">
        <v>902</v>
      </c>
      <c r="BD1" s="50"/>
      <c r="BE1" s="50"/>
      <c r="BF1" s="209" t="s">
        <v>53</v>
      </c>
      <c r="BG1" s="50"/>
      <c r="BH1" s="50"/>
      <c r="BI1" s="209" t="s">
        <v>898</v>
      </c>
      <c r="BJ1" s="50"/>
      <c r="BK1" s="50"/>
      <c r="BL1" s="209" t="s">
        <v>59</v>
      </c>
      <c r="BM1" s="50"/>
      <c r="BN1" s="50"/>
      <c r="BO1" s="89" t="s">
        <v>249</v>
      </c>
      <c r="BP1" s="93"/>
      <c r="BQ1" s="93"/>
      <c r="BR1" s="93"/>
      <c r="BS1" s="93"/>
      <c r="BT1" s="93"/>
      <c r="BU1" s="93"/>
      <c r="BV1" s="93"/>
      <c r="BW1" s="93"/>
      <c r="BX1" s="93"/>
      <c r="BY1" s="93"/>
      <c r="BZ1" s="18"/>
      <c r="CA1" s="89" t="s">
        <v>52</v>
      </c>
      <c r="CB1" s="28"/>
      <c r="CC1" s="50"/>
    </row>
    <row r="2" spans="1:81" s="39" customFormat="1" ht="19" customHeight="1" x14ac:dyDescent="0.25">
      <c r="A2" s="501" t="s">
        <v>749</v>
      </c>
      <c r="B2" s="498"/>
      <c r="C2" s="2"/>
      <c r="D2" s="2"/>
      <c r="E2" s="2"/>
      <c r="F2" s="210" t="s">
        <v>72</v>
      </c>
      <c r="G2" s="212"/>
      <c r="H2" s="133"/>
      <c r="I2" s="133"/>
      <c r="J2" s="133"/>
      <c r="K2" s="133"/>
      <c r="L2" s="133"/>
      <c r="M2" s="133"/>
      <c r="N2" s="133"/>
      <c r="O2" s="133"/>
      <c r="P2" s="210" t="s">
        <v>72</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210" t="s">
        <v>2</v>
      </c>
      <c r="AX2" s="51" t="s">
        <v>3</v>
      </c>
      <c r="AY2" s="51"/>
      <c r="AZ2" s="210" t="s">
        <v>2</v>
      </c>
      <c r="BA2" s="51" t="s">
        <v>3</v>
      </c>
      <c r="BB2" s="51"/>
      <c r="BC2" s="210" t="s">
        <v>2</v>
      </c>
      <c r="BD2" s="51" t="s">
        <v>3</v>
      </c>
      <c r="BE2" s="51"/>
      <c r="BF2" s="210" t="s">
        <v>2</v>
      </c>
      <c r="BG2" s="51" t="s">
        <v>3</v>
      </c>
      <c r="BH2" s="51"/>
      <c r="BI2" s="210" t="s">
        <v>2</v>
      </c>
      <c r="BJ2" s="51" t="s">
        <v>3</v>
      </c>
      <c r="BK2" s="51"/>
      <c r="BL2" s="210" t="s">
        <v>2</v>
      </c>
      <c r="BM2" s="51" t="s">
        <v>3</v>
      </c>
      <c r="BN2" s="51"/>
      <c r="BO2" s="90" t="s">
        <v>58</v>
      </c>
      <c r="BP2" s="236"/>
      <c r="BQ2" s="94"/>
      <c r="BR2" s="94" t="s">
        <v>72</v>
      </c>
      <c r="BS2" s="94"/>
      <c r="BT2" s="94"/>
      <c r="BU2" s="94"/>
      <c r="BV2" s="94"/>
      <c r="BW2" s="94"/>
      <c r="BX2" s="236" t="s">
        <v>3</v>
      </c>
      <c r="BY2" s="236"/>
      <c r="BZ2" s="17"/>
      <c r="CA2" s="87" t="s">
        <v>72</v>
      </c>
      <c r="CB2" s="17" t="s">
        <v>2</v>
      </c>
      <c r="CC2" s="51" t="s">
        <v>3</v>
      </c>
    </row>
    <row r="3" spans="1:81" s="23" customFormat="1" ht="117" customHeight="1" thickBot="1" x14ac:dyDescent="0.25">
      <c r="A3" s="499"/>
      <c r="B3" s="500"/>
      <c r="C3" s="30"/>
      <c r="D3" s="30"/>
      <c r="E3" s="30"/>
      <c r="F3" s="228" t="s">
        <v>788</v>
      </c>
      <c r="G3" s="227" t="s">
        <v>1046</v>
      </c>
      <c r="H3" s="226" t="s">
        <v>781</v>
      </c>
      <c r="I3" s="226" t="s">
        <v>970</v>
      </c>
      <c r="J3" s="226" t="s">
        <v>971</v>
      </c>
      <c r="K3" s="226" t="s">
        <v>829</v>
      </c>
      <c r="L3" s="226" t="s">
        <v>830</v>
      </c>
      <c r="M3" s="226" t="s">
        <v>831</v>
      </c>
      <c r="N3" s="226" t="s">
        <v>832</v>
      </c>
      <c r="O3" s="226" t="s">
        <v>833</v>
      </c>
      <c r="P3" s="228" t="s">
        <v>771</v>
      </c>
      <c r="Q3" s="227" t="s">
        <v>770</v>
      </c>
      <c r="R3" s="227" t="s">
        <v>717</v>
      </c>
      <c r="S3" s="227" t="s">
        <v>716</v>
      </c>
      <c r="T3" s="227" t="s">
        <v>715</v>
      </c>
      <c r="U3" s="227" t="s">
        <v>714</v>
      </c>
      <c r="V3" s="229" t="s">
        <v>82</v>
      </c>
      <c r="W3" s="229" t="s">
        <v>84</v>
      </c>
      <c r="X3" s="229" t="s">
        <v>83</v>
      </c>
      <c r="Y3" s="229" t="s">
        <v>85</v>
      </c>
      <c r="Z3" s="229" t="s">
        <v>81</v>
      </c>
      <c r="AA3" s="229" t="s">
        <v>87</v>
      </c>
      <c r="AB3" s="229" t="s">
        <v>86</v>
      </c>
      <c r="AC3" s="229" t="s">
        <v>964</v>
      </c>
      <c r="AD3" s="230" t="s">
        <v>79</v>
      </c>
      <c r="AE3" s="230" t="s">
        <v>965</v>
      </c>
      <c r="AF3" s="229" t="s">
        <v>80</v>
      </c>
      <c r="AG3" s="302" t="s">
        <v>88</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304" t="s">
        <v>54</v>
      </c>
      <c r="AX3" s="53" t="s">
        <v>55</v>
      </c>
      <c r="AY3" s="52" t="s">
        <v>56</v>
      </c>
      <c r="AZ3" s="304" t="s">
        <v>54</v>
      </c>
      <c r="BA3" s="53" t="s">
        <v>55</v>
      </c>
      <c r="BB3" s="52" t="s">
        <v>56</v>
      </c>
      <c r="BC3" s="304" t="s">
        <v>54</v>
      </c>
      <c r="BD3" s="53" t="s">
        <v>55</v>
      </c>
      <c r="BE3" s="52" t="s">
        <v>56</v>
      </c>
      <c r="BF3" s="304" t="s">
        <v>54</v>
      </c>
      <c r="BG3" s="53" t="s">
        <v>55</v>
      </c>
      <c r="BH3" s="52" t="s">
        <v>56</v>
      </c>
      <c r="BI3" s="304" t="s">
        <v>54</v>
      </c>
      <c r="BJ3" s="53" t="s">
        <v>55</v>
      </c>
      <c r="BK3" s="52" t="s">
        <v>56</v>
      </c>
      <c r="BL3" s="304" t="s">
        <v>54</v>
      </c>
      <c r="BM3" s="53" t="s">
        <v>55</v>
      </c>
      <c r="BN3" s="52" t="s">
        <v>56</v>
      </c>
      <c r="BO3" s="222" t="s">
        <v>1026</v>
      </c>
      <c r="BP3" s="220" t="s">
        <v>973</v>
      </c>
      <c r="BQ3" s="95" t="s">
        <v>258</v>
      </c>
      <c r="BR3" s="226" t="s">
        <v>968</v>
      </c>
      <c r="BS3" s="226" t="s">
        <v>969</v>
      </c>
      <c r="BT3" s="226" t="s">
        <v>834</v>
      </c>
      <c r="BU3" s="226" t="s">
        <v>835</v>
      </c>
      <c r="BV3" s="226" t="s">
        <v>836</v>
      </c>
      <c r="BW3" s="226" t="s">
        <v>837</v>
      </c>
      <c r="BX3" s="220" t="s">
        <v>1025</v>
      </c>
      <c r="BY3" s="220" t="s">
        <v>1024</v>
      </c>
      <c r="BZ3" s="302" t="s">
        <v>1023</v>
      </c>
      <c r="CA3" s="123" t="s">
        <v>996</v>
      </c>
      <c r="CB3" s="31" t="s">
        <v>255</v>
      </c>
      <c r="CC3" s="52" t="s">
        <v>838</v>
      </c>
    </row>
    <row r="4" spans="1:81"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str">
        <f>IF(OR(SUM($H$4)=0,SUM($AX$4)=0),"",SUM($AX$4)/SUM($H$4))</f>
        <v/>
      </c>
      <c r="AB4" s="33" t="str">
        <f>IF(OR(SUM($H$4)=0,SUM($BA$4)=0),"",SUM($BA$4)/SUM($H$4))</f>
        <v/>
      </c>
      <c r="AC4" s="33" t="str">
        <f>IF(OR(SUM($H$4)=0,SUM($BD$4)=0),"",SUM($BD$4)/SUM($H$4))</f>
        <v/>
      </c>
      <c r="AD4" s="214" t="str">
        <f>IF(OR(SUM($H$4)=0,SUM($BG$4)=0),"",SUM($BG$4)/SUM($H$4))</f>
        <v/>
      </c>
      <c r="AE4" s="214" t="str">
        <f>IF(OR(SUM($H$4)=0,SUM($BJ$4)=0),"",SUM($BJ$4)/SUM($H$4))</f>
        <v/>
      </c>
      <c r="AF4" s="33" t="str">
        <f>IF(OR(SUM($H$4)=0,SUM($BM$4)=0),"",SUM($BM$4)/SUM($H$4))</f>
        <v/>
      </c>
      <c r="AG4" s="33">
        <f>SUM($P4:$AF4)</f>
        <v>0</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137" t="str">
        <f>IF(SUM(AX4:AY4)=0,"",AX4/(SUM(AX4:AY4)))</f>
        <v/>
      </c>
      <c r="AX4" s="54">
        <f>SUBTOTAL(109,AX$15:INDEX(AX:AX,COUNTA($B:$B)+14-COUNTA($B$1:$B$14)))</f>
        <v>0</v>
      </c>
      <c r="AY4" s="54">
        <f>SUBTOTAL(109,AY$15:INDEX(AY:AY,COUNTA($B:$B)+14-COUNTA($B$1:$B$14)))</f>
        <v>0</v>
      </c>
      <c r="AZ4" s="137" t="str">
        <f>IF(SUM(BA4:BB4)=0,"",BA4/(SUM(BA4:BB4)))</f>
        <v/>
      </c>
      <c r="BA4" s="54">
        <f>SUBTOTAL(109,BA$15:INDEX(BA:BA,COUNTA($B:$B)+14-COUNTA($B$1:$B$14)))</f>
        <v>0</v>
      </c>
      <c r="BB4" s="54">
        <f>SUBTOTAL(109,BB$15:INDEX(BB:BB,COUNTA($B:$B)+14-COUNTA($B$1:$B$14)))</f>
        <v>0</v>
      </c>
      <c r="BC4" s="137" t="str">
        <f>IF(SUM(BD4:BE4)=0,"",BD4/(SUM(BD4:BE4)))</f>
        <v/>
      </c>
      <c r="BD4" s="54">
        <f>SUBTOTAL(109,BD$15:INDEX(BD:BD,COUNTA($B:$B)+14-COUNTA($B$1:$B$14)))</f>
        <v>0</v>
      </c>
      <c r="BE4" s="54">
        <f>SUBTOTAL(109,BE$15:INDEX(BE:BE,COUNTA($B:$B)+14-COUNTA($B$1:$B$14)))</f>
        <v>0</v>
      </c>
      <c r="BF4" s="137" t="str">
        <f>IF(SUM(BG4:BH4)=0,"",BG4/(SUM(BG4:BH4)))</f>
        <v/>
      </c>
      <c r="BG4" s="54">
        <f>SUBTOTAL(109,BG$15:INDEX(BG:BG,COUNTA($B:$B)+14-COUNTA($B$1:$B$14)))</f>
        <v>0</v>
      </c>
      <c r="BH4" s="54">
        <f>SUBTOTAL(109,BH$15:INDEX(BH:BH,COUNTA($B:$B)+14-COUNTA($B$1:$B$14)))</f>
        <v>0</v>
      </c>
      <c r="BI4" s="137" t="str">
        <f>IF(SUM(BJ4:BK4)=0,"",BJ4/(SUM(BJ4:BK4)))</f>
        <v/>
      </c>
      <c r="BJ4" s="54">
        <f>SUBTOTAL(109,BJ$15:INDEX(BJ:BJ,COUNTA($B:$B)+14-COUNTA($B$1:$B$14)))</f>
        <v>0</v>
      </c>
      <c r="BK4" s="54">
        <f>SUBTOTAL(109,BK$15:INDEX(BK:BK,COUNTA($B:$B)+14-COUNTA($B$1:$B$14)))</f>
        <v>0</v>
      </c>
      <c r="BL4" s="137" t="str">
        <f>IF(SUM(BM4:BN4)=0,"",BM4/(SUM(BM4:BN4)))</f>
        <v/>
      </c>
      <c r="BM4" s="54">
        <f>SUBTOTAL(109,BM$15:INDEX(BM:BM,COUNTA($B:$B)+14-COUNTA($B$1:$B$14)))</f>
        <v>0</v>
      </c>
      <c r="BN4" s="54">
        <f>SUBTOTAL(109,BN$15:INDEX(BN:BN,COUNTA($B:$B)+14-COUNTA($B$1:$B$14)))</f>
        <v>0</v>
      </c>
      <c r="BO4" s="88">
        <f>SUBTOTAL(109,BO$15:INDEX(BO:BO,COUNTA($B:$B)+14-COUNTA($B$1:$B$14)))</f>
        <v>0</v>
      </c>
      <c r="BP4" s="144">
        <f>SUBTOTAL(109,BP$15:INDEX(BP:BP,COUNTA($B:$B)+14-COUNTA($B$1:$B$14)))</f>
        <v>0</v>
      </c>
      <c r="BQ4" s="96">
        <f>SUBTOTAL(109,BQ$15:INDEX(BQ:BQ,COUNTA($B:$B)+14-COUNTA($B$1:$B$14)))</f>
        <v>0</v>
      </c>
      <c r="BR4" s="96">
        <f>SUBTOTAL(109,BR$15:INDEX(BR:BR,COUNTA($B:$B)+14-COUNTA($B$1:$B$14)))</f>
        <v>0</v>
      </c>
      <c r="BS4" s="96">
        <f>SUBTOTAL(109,BS$15:INDEX(BS:BS,COUNTA($B:$B)+14-COUNTA($B$1:$B$14)))</f>
        <v>0</v>
      </c>
      <c r="BT4" s="96">
        <f>SUBTOTAL(109,BT$15:INDEX(BT:BT,COUNTA($B:$B)+14-COUNTA($B$1:$B$14)))</f>
        <v>0</v>
      </c>
      <c r="BU4" s="96">
        <f>SUBTOTAL(109,BU$15:INDEX(BU:BU,COUNTA($B:$B)+14-COUNTA($B$1:$B$14)))</f>
        <v>0</v>
      </c>
      <c r="BV4" s="96">
        <f>SUBTOTAL(109,BV$15:INDEX(BV:BV,COUNTA($B:$B)+14-COUNTA($B$1:$B$14)))</f>
        <v>0</v>
      </c>
      <c r="BW4" s="96">
        <f>SUBTOTAL(109,BW$15:INDEX(BW:BW,COUNTA($B:$B)+14-COUNTA($B$1:$B$14)))</f>
        <v>0</v>
      </c>
      <c r="BX4" s="144">
        <f>SUBTOTAL(109,BX$15:INDEX(BX:BX,COUNTA($B:$B)+14-COUNTA($B$1:$B$14)))</f>
        <v>0</v>
      </c>
      <c r="BY4" s="54">
        <f>SUBTOTAL(109,BY$15:INDEX(BY:BY,COUNTA($B:$B)+14-COUNTA($B$1:$B$14)))</f>
        <v>0</v>
      </c>
      <c r="BZ4" s="33" t="str">
        <f>IF($BY$4=0,"",$BP$4/$BY$4)</f>
        <v/>
      </c>
      <c r="CA4" s="88">
        <f>SUBTOTAL(109,CA$15:INDEX(CA:CA,COUNTA($B:$B)+14-COUNTA($B$1:$B$14)))</f>
        <v>0</v>
      </c>
      <c r="CB4" s="33" t="str">
        <f>IF($CA$4=0,"",$CC$4/$CA$4-1)</f>
        <v/>
      </c>
      <c r="CC4" s="54">
        <f>SUBTOTAL(109,CC$15:INDEX(CC:CC,COUNTA($B:$B)+14-COUNTA($B$1:$B$14)))</f>
        <v>0</v>
      </c>
    </row>
    <row r="5" spans="1:81" s="23" customFormat="1" x14ac:dyDescent="0.2">
      <c r="A5" s="25" t="s">
        <v>97</v>
      </c>
      <c r="B5" s="25" t="s">
        <v>97</v>
      </c>
      <c r="C5" s="25" t="s">
        <v>97</v>
      </c>
      <c r="D5" s="25" t="s">
        <v>97</v>
      </c>
      <c r="E5" s="25" t="s">
        <v>97</v>
      </c>
      <c r="F5" s="138" t="s">
        <v>97</v>
      </c>
      <c r="G5" s="140" t="s">
        <v>97</v>
      </c>
      <c r="H5" s="79" t="s">
        <v>97</v>
      </c>
      <c r="I5" s="79" t="s">
        <v>97</v>
      </c>
      <c r="J5" s="79" t="s">
        <v>97</v>
      </c>
      <c r="K5" s="79" t="s">
        <v>97</v>
      </c>
      <c r="L5" s="79" t="s">
        <v>97</v>
      </c>
      <c r="M5" s="79" t="s">
        <v>97</v>
      </c>
      <c r="N5" s="79" t="s">
        <v>97</v>
      </c>
      <c r="O5" s="79" t="s">
        <v>97</v>
      </c>
      <c r="P5" s="138" t="s">
        <v>97</v>
      </c>
      <c r="Q5" s="19" t="s">
        <v>97</v>
      </c>
      <c r="R5" s="215" t="s">
        <v>97</v>
      </c>
      <c r="S5" s="19" t="s">
        <v>97</v>
      </c>
      <c r="T5" s="19" t="s">
        <v>97</v>
      </c>
      <c r="U5" s="19" t="s">
        <v>97</v>
      </c>
      <c r="V5" s="19" t="s">
        <v>97</v>
      </c>
      <c r="W5" s="19" t="s">
        <v>97</v>
      </c>
      <c r="X5" s="19" t="s">
        <v>97</v>
      </c>
      <c r="Y5" s="19" t="s">
        <v>97</v>
      </c>
      <c r="Z5" s="19" t="s">
        <v>97</v>
      </c>
      <c r="AA5" s="19" t="s">
        <v>97</v>
      </c>
      <c r="AB5" s="19" t="s">
        <v>97</v>
      </c>
      <c r="AC5" s="19" t="s">
        <v>97</v>
      </c>
      <c r="AD5" s="19" t="s">
        <v>97</v>
      </c>
      <c r="AE5" s="19" t="s">
        <v>97</v>
      </c>
      <c r="AF5" s="19" t="s">
        <v>97</v>
      </c>
      <c r="AG5" s="19" t="s">
        <v>97</v>
      </c>
      <c r="AH5" s="138" t="s">
        <v>97</v>
      </c>
      <c r="AI5" s="55" t="s">
        <v>108</v>
      </c>
      <c r="AJ5" s="55" t="s">
        <v>108</v>
      </c>
      <c r="AK5" s="138" t="s">
        <v>97</v>
      </c>
      <c r="AL5" s="55" t="s">
        <v>108</v>
      </c>
      <c r="AM5" s="55" t="s">
        <v>108</v>
      </c>
      <c r="AN5" s="138" t="s">
        <v>97</v>
      </c>
      <c r="AO5" s="55" t="s">
        <v>108</v>
      </c>
      <c r="AP5" s="55" t="s">
        <v>108</v>
      </c>
      <c r="AQ5" s="138" t="s">
        <v>97</v>
      </c>
      <c r="AR5" s="55" t="s">
        <v>108</v>
      </c>
      <c r="AS5" s="55" t="s">
        <v>108</v>
      </c>
      <c r="AT5" s="138" t="s">
        <v>97</v>
      </c>
      <c r="AU5" s="55" t="s">
        <v>108</v>
      </c>
      <c r="AV5" s="55" t="s">
        <v>108</v>
      </c>
      <c r="AW5" s="138" t="s">
        <v>97</v>
      </c>
      <c r="AX5" s="55" t="s">
        <v>108</v>
      </c>
      <c r="AY5" s="55" t="s">
        <v>108</v>
      </c>
      <c r="AZ5" s="138" t="s">
        <v>97</v>
      </c>
      <c r="BA5" s="55" t="s">
        <v>108</v>
      </c>
      <c r="BB5" s="55" t="s">
        <v>108</v>
      </c>
      <c r="BC5" s="138" t="s">
        <v>97</v>
      </c>
      <c r="BD5" s="55" t="s">
        <v>108</v>
      </c>
      <c r="BE5" s="55" t="s">
        <v>108</v>
      </c>
      <c r="BF5" s="138" t="s">
        <v>97</v>
      </c>
      <c r="BG5" s="55" t="s">
        <v>108</v>
      </c>
      <c r="BH5" s="55" t="s">
        <v>108</v>
      </c>
      <c r="BI5" s="138" t="s">
        <v>97</v>
      </c>
      <c r="BJ5" s="55" t="s">
        <v>108</v>
      </c>
      <c r="BK5" s="55" t="s">
        <v>108</v>
      </c>
      <c r="BL5" s="138" t="s">
        <v>97</v>
      </c>
      <c r="BM5" s="55" t="s">
        <v>108</v>
      </c>
      <c r="BN5" s="55" t="s">
        <v>108</v>
      </c>
      <c r="BO5" s="80" t="s">
        <v>97</v>
      </c>
      <c r="BP5" s="83" t="s">
        <v>97</v>
      </c>
      <c r="BQ5" s="79" t="s">
        <v>97</v>
      </c>
      <c r="BR5" s="79" t="s">
        <v>97</v>
      </c>
      <c r="BS5" s="79" t="s">
        <v>97</v>
      </c>
      <c r="BT5" s="79" t="s">
        <v>97</v>
      </c>
      <c r="BU5" s="79" t="s">
        <v>97</v>
      </c>
      <c r="BV5" s="79" t="s">
        <v>97</v>
      </c>
      <c r="BW5" s="79" t="s">
        <v>97</v>
      </c>
      <c r="BX5" s="83" t="s">
        <v>97</v>
      </c>
      <c r="BY5" s="55" t="s">
        <v>97</v>
      </c>
      <c r="BZ5" s="19" t="s">
        <v>97</v>
      </c>
      <c r="CA5" s="80" t="s">
        <v>108</v>
      </c>
      <c r="CB5" s="19" t="s">
        <v>97</v>
      </c>
      <c r="CC5" s="55" t="s">
        <v>108</v>
      </c>
    </row>
    <row r="6" spans="1:81" s="23" customFormat="1" x14ac:dyDescent="0.2">
      <c r="A6" s="25" t="s">
        <v>195</v>
      </c>
      <c r="B6" s="25" t="s">
        <v>195</v>
      </c>
      <c r="C6" s="25" t="s">
        <v>195</v>
      </c>
      <c r="D6" s="25" t="s">
        <v>195</v>
      </c>
      <c r="E6" s="25" t="s">
        <v>195</v>
      </c>
      <c r="F6" s="138" t="s">
        <v>92</v>
      </c>
      <c r="G6" s="140" t="s">
        <v>92</v>
      </c>
      <c r="H6" s="79" t="s">
        <v>92</v>
      </c>
      <c r="I6" s="79" t="s">
        <v>92</v>
      </c>
      <c r="J6" s="79" t="s">
        <v>92</v>
      </c>
      <c r="K6" s="79" t="s">
        <v>92</v>
      </c>
      <c r="L6" s="79" t="s">
        <v>92</v>
      </c>
      <c r="M6" s="79" t="s">
        <v>92</v>
      </c>
      <c r="N6" s="79" t="s">
        <v>92</v>
      </c>
      <c r="O6" s="79" t="s">
        <v>92</v>
      </c>
      <c r="P6" s="138" t="s">
        <v>92</v>
      </c>
      <c r="Q6" s="19" t="s">
        <v>92</v>
      </c>
      <c r="R6" s="215" t="s">
        <v>92</v>
      </c>
      <c r="S6" s="19" t="s">
        <v>92</v>
      </c>
      <c r="T6" s="19" t="s">
        <v>92</v>
      </c>
      <c r="U6" s="19" t="s">
        <v>92</v>
      </c>
      <c r="V6" s="19" t="s">
        <v>110</v>
      </c>
      <c r="W6" s="19" t="s">
        <v>110</v>
      </c>
      <c r="X6" s="19" t="s">
        <v>110</v>
      </c>
      <c r="Y6" s="19" t="s">
        <v>110</v>
      </c>
      <c r="Z6" s="19" t="s">
        <v>110</v>
      </c>
      <c r="AA6" s="19" t="s">
        <v>110</v>
      </c>
      <c r="AB6" s="19" t="s">
        <v>110</v>
      </c>
      <c r="AC6" s="19" t="s">
        <v>92</v>
      </c>
      <c r="AD6" s="19" t="s">
        <v>110</v>
      </c>
      <c r="AE6" s="19" t="s">
        <v>92</v>
      </c>
      <c r="AF6" s="19" t="s">
        <v>110</v>
      </c>
      <c r="AG6" s="19" t="s">
        <v>92</v>
      </c>
      <c r="AH6" s="138" t="s">
        <v>110</v>
      </c>
      <c r="AI6" s="55" t="s">
        <v>91</v>
      </c>
      <c r="AJ6" s="55" t="s">
        <v>91</v>
      </c>
      <c r="AK6" s="138" t="s">
        <v>110</v>
      </c>
      <c r="AL6" s="55" t="s">
        <v>91</v>
      </c>
      <c r="AM6" s="55" t="s">
        <v>91</v>
      </c>
      <c r="AN6" s="138" t="s">
        <v>110</v>
      </c>
      <c r="AO6" s="55" t="s">
        <v>91</v>
      </c>
      <c r="AP6" s="55" t="s">
        <v>91</v>
      </c>
      <c r="AQ6" s="138" t="s">
        <v>110</v>
      </c>
      <c r="AR6" s="55" t="s">
        <v>91</v>
      </c>
      <c r="AS6" s="55" t="s">
        <v>91</v>
      </c>
      <c r="AT6" s="138" t="s">
        <v>110</v>
      </c>
      <c r="AU6" s="55" t="s">
        <v>91</v>
      </c>
      <c r="AV6" s="55" t="s">
        <v>91</v>
      </c>
      <c r="AW6" s="138" t="s">
        <v>110</v>
      </c>
      <c r="AX6" s="55" t="s">
        <v>91</v>
      </c>
      <c r="AY6" s="55" t="s">
        <v>91</v>
      </c>
      <c r="AZ6" s="138" t="s">
        <v>110</v>
      </c>
      <c r="BA6" s="55" t="s">
        <v>91</v>
      </c>
      <c r="BB6" s="55" t="s">
        <v>91</v>
      </c>
      <c r="BC6" s="138" t="s">
        <v>111</v>
      </c>
      <c r="BD6" s="55" t="s">
        <v>91</v>
      </c>
      <c r="BE6" s="55" t="s">
        <v>91</v>
      </c>
      <c r="BF6" s="138" t="s">
        <v>110</v>
      </c>
      <c r="BG6" s="55" t="s">
        <v>91</v>
      </c>
      <c r="BH6" s="55" t="s">
        <v>91</v>
      </c>
      <c r="BI6" s="138" t="s">
        <v>111</v>
      </c>
      <c r="BJ6" s="55" t="s">
        <v>91</v>
      </c>
      <c r="BK6" s="55" t="s">
        <v>91</v>
      </c>
      <c r="BL6" s="138" t="s">
        <v>110</v>
      </c>
      <c r="BM6" s="55" t="s">
        <v>91</v>
      </c>
      <c r="BN6" s="55" t="s">
        <v>91</v>
      </c>
      <c r="BO6" s="80" t="s">
        <v>92</v>
      </c>
      <c r="BP6" s="83" t="s">
        <v>92</v>
      </c>
      <c r="BQ6" s="79" t="s">
        <v>92</v>
      </c>
      <c r="BR6" s="79" t="s">
        <v>92</v>
      </c>
      <c r="BS6" s="79" t="s">
        <v>92</v>
      </c>
      <c r="BT6" s="79" t="s">
        <v>92</v>
      </c>
      <c r="BU6" s="79" t="s">
        <v>92</v>
      </c>
      <c r="BV6" s="79" t="s">
        <v>92</v>
      </c>
      <c r="BW6" s="79" t="s">
        <v>92</v>
      </c>
      <c r="BX6" s="83" t="s">
        <v>92</v>
      </c>
      <c r="BY6" s="55" t="s">
        <v>92</v>
      </c>
      <c r="BZ6" s="19" t="s">
        <v>92</v>
      </c>
      <c r="CA6" s="80" t="s">
        <v>109</v>
      </c>
      <c r="CB6" s="19" t="s">
        <v>111</v>
      </c>
      <c r="CC6" s="55" t="s">
        <v>91</v>
      </c>
    </row>
    <row r="7" spans="1:81" s="23" customFormat="1" x14ac:dyDescent="0.2">
      <c r="A7" s="25" t="s">
        <v>107</v>
      </c>
      <c r="B7" s="25" t="s">
        <v>107</v>
      </c>
      <c r="C7" s="25" t="s">
        <v>107</v>
      </c>
      <c r="D7" s="25" t="s">
        <v>107</v>
      </c>
      <c r="E7" s="25" t="s">
        <v>107</v>
      </c>
      <c r="F7" s="138" t="s">
        <v>94</v>
      </c>
      <c r="G7" s="140" t="s">
        <v>94</v>
      </c>
      <c r="H7" s="79" t="s">
        <v>93</v>
      </c>
      <c r="I7" s="79" t="s">
        <v>93</v>
      </c>
      <c r="J7" s="79" t="s">
        <v>93</v>
      </c>
      <c r="K7" s="79" t="s">
        <v>93</v>
      </c>
      <c r="L7" s="79" t="s">
        <v>93</v>
      </c>
      <c r="M7" s="79" t="s">
        <v>93</v>
      </c>
      <c r="N7" s="79" t="s">
        <v>93</v>
      </c>
      <c r="O7" s="79" t="s">
        <v>93</v>
      </c>
      <c r="P7" s="138" t="s">
        <v>94</v>
      </c>
      <c r="Q7" s="19" t="s">
        <v>94</v>
      </c>
      <c r="R7" s="215" t="s">
        <v>94</v>
      </c>
      <c r="S7" s="19" t="s">
        <v>94</v>
      </c>
      <c r="T7" s="19" t="s">
        <v>94</v>
      </c>
      <c r="U7" s="19" t="s">
        <v>94</v>
      </c>
      <c r="V7" s="19" t="s">
        <v>94</v>
      </c>
      <c r="W7" s="19" t="s">
        <v>94</v>
      </c>
      <c r="X7" s="19" t="s">
        <v>94</v>
      </c>
      <c r="Y7" s="19" t="s">
        <v>94</v>
      </c>
      <c r="Z7" s="19" t="s">
        <v>94</v>
      </c>
      <c r="AA7" s="19" t="s">
        <v>94</v>
      </c>
      <c r="AB7" s="19" t="s">
        <v>94</v>
      </c>
      <c r="AC7" s="19" t="s">
        <v>94</v>
      </c>
      <c r="AD7" s="19" t="s">
        <v>94</v>
      </c>
      <c r="AE7" s="19" t="s">
        <v>94</v>
      </c>
      <c r="AF7" s="19" t="s">
        <v>94</v>
      </c>
      <c r="AG7" s="19" t="s">
        <v>94</v>
      </c>
      <c r="AH7" s="138" t="s">
        <v>94</v>
      </c>
      <c r="AI7" s="55" t="s">
        <v>93</v>
      </c>
      <c r="AJ7" s="55" t="s">
        <v>93</v>
      </c>
      <c r="AK7" s="138" t="s">
        <v>94</v>
      </c>
      <c r="AL7" s="55" t="s">
        <v>93</v>
      </c>
      <c r="AM7" s="55" t="s">
        <v>93</v>
      </c>
      <c r="AN7" s="138" t="s">
        <v>94</v>
      </c>
      <c r="AO7" s="55" t="s">
        <v>93</v>
      </c>
      <c r="AP7" s="55" t="s">
        <v>93</v>
      </c>
      <c r="AQ7" s="138" t="s">
        <v>94</v>
      </c>
      <c r="AR7" s="55" t="s">
        <v>93</v>
      </c>
      <c r="AS7" s="55" t="s">
        <v>93</v>
      </c>
      <c r="AT7" s="138" t="s">
        <v>94</v>
      </c>
      <c r="AU7" s="55" t="s">
        <v>93</v>
      </c>
      <c r="AV7" s="55" t="s">
        <v>93</v>
      </c>
      <c r="AW7" s="138" t="s">
        <v>94</v>
      </c>
      <c r="AX7" s="55" t="s">
        <v>93</v>
      </c>
      <c r="AY7" s="55" t="s">
        <v>93</v>
      </c>
      <c r="AZ7" s="138" t="s">
        <v>94</v>
      </c>
      <c r="BA7" s="55" t="s">
        <v>93</v>
      </c>
      <c r="BB7" s="55" t="s">
        <v>93</v>
      </c>
      <c r="BC7" s="138" t="s">
        <v>94</v>
      </c>
      <c r="BD7" s="55" t="s">
        <v>93</v>
      </c>
      <c r="BE7" s="55" t="s">
        <v>93</v>
      </c>
      <c r="BF7" s="138" t="s">
        <v>94</v>
      </c>
      <c r="BG7" s="55" t="s">
        <v>93</v>
      </c>
      <c r="BH7" s="55" t="s">
        <v>93</v>
      </c>
      <c r="BI7" s="138" t="s">
        <v>94</v>
      </c>
      <c r="BJ7" s="55" t="s">
        <v>93</v>
      </c>
      <c r="BK7" s="55" t="s">
        <v>93</v>
      </c>
      <c r="BL7" s="138" t="s">
        <v>94</v>
      </c>
      <c r="BM7" s="55" t="s">
        <v>93</v>
      </c>
      <c r="BN7" s="55" t="s">
        <v>93</v>
      </c>
      <c r="BO7" s="80" t="s">
        <v>93</v>
      </c>
      <c r="BP7" s="83" t="s">
        <v>93</v>
      </c>
      <c r="BQ7" s="79" t="s">
        <v>93</v>
      </c>
      <c r="BR7" s="79" t="s">
        <v>93</v>
      </c>
      <c r="BS7" s="79" t="s">
        <v>93</v>
      </c>
      <c r="BT7" s="79" t="s">
        <v>93</v>
      </c>
      <c r="BU7" s="79" t="s">
        <v>93</v>
      </c>
      <c r="BV7" s="79" t="s">
        <v>93</v>
      </c>
      <c r="BW7" s="79" t="s">
        <v>93</v>
      </c>
      <c r="BX7" s="83" t="s">
        <v>93</v>
      </c>
      <c r="BY7" s="55" t="s">
        <v>93</v>
      </c>
      <c r="BZ7" s="19" t="s">
        <v>94</v>
      </c>
      <c r="CA7" s="80" t="s">
        <v>93</v>
      </c>
      <c r="CB7" s="19" t="s">
        <v>94</v>
      </c>
      <c r="CC7" s="55" t="s">
        <v>93</v>
      </c>
    </row>
    <row r="8" spans="1:81"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149</v>
      </c>
      <c r="AJ8" s="257" t="s">
        <v>149</v>
      </c>
      <c r="AK8" s="279"/>
      <c r="AL8" s="257" t="s">
        <v>153</v>
      </c>
      <c r="AM8" s="257" t="s">
        <v>153</v>
      </c>
      <c r="AN8" s="279"/>
      <c r="AO8" s="257" t="s">
        <v>151</v>
      </c>
      <c r="AP8" s="257" t="s">
        <v>151</v>
      </c>
      <c r="AQ8" s="138"/>
      <c r="AR8" s="257" t="s">
        <v>155</v>
      </c>
      <c r="AS8" s="257" t="s">
        <v>155</v>
      </c>
      <c r="AT8" s="279"/>
      <c r="AU8" s="257" t="s">
        <v>147</v>
      </c>
      <c r="AV8" s="257" t="s">
        <v>147</v>
      </c>
      <c r="AW8" s="279"/>
      <c r="AX8" s="257" t="s">
        <v>159</v>
      </c>
      <c r="AY8" s="257" t="s">
        <v>159</v>
      </c>
      <c r="AZ8" s="279"/>
      <c r="BA8" s="257" t="s">
        <v>157</v>
      </c>
      <c r="BB8" s="257" t="s">
        <v>157</v>
      </c>
      <c r="BC8" s="138"/>
      <c r="BD8" s="257" t="s">
        <v>1007</v>
      </c>
      <c r="BE8" s="257" t="s">
        <v>1007</v>
      </c>
      <c r="BF8" s="138"/>
      <c r="BG8" s="257" t="s">
        <v>143</v>
      </c>
      <c r="BH8" s="257" t="s">
        <v>143</v>
      </c>
      <c r="BI8" s="138"/>
      <c r="BJ8" s="257" t="s">
        <v>1009</v>
      </c>
      <c r="BK8" s="257" t="s">
        <v>1009</v>
      </c>
      <c r="BL8" s="138"/>
      <c r="BM8" s="257" t="s">
        <v>145</v>
      </c>
      <c r="BN8" s="257" t="s">
        <v>145</v>
      </c>
      <c r="BO8" s="80"/>
      <c r="BP8" s="83"/>
      <c r="BQ8" s="79"/>
      <c r="BR8" s="79"/>
      <c r="BS8" s="79"/>
      <c r="BT8" s="79"/>
      <c r="BU8" s="79"/>
      <c r="BV8" s="79"/>
      <c r="BW8" s="79"/>
      <c r="BX8" s="83"/>
      <c r="BY8" s="55"/>
      <c r="BZ8" s="19"/>
      <c r="CA8" s="266" t="s">
        <v>261</v>
      </c>
      <c r="CB8" s="19"/>
      <c r="CC8" s="257" t="s">
        <v>261</v>
      </c>
    </row>
    <row r="9" spans="1:81"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150</v>
      </c>
      <c r="AJ9" s="257" t="s">
        <v>150</v>
      </c>
      <c r="AK9" s="279"/>
      <c r="AL9" s="257" t="s">
        <v>154</v>
      </c>
      <c r="AM9" s="257" t="s">
        <v>154</v>
      </c>
      <c r="AN9" s="279"/>
      <c r="AO9" s="257" t="s">
        <v>152</v>
      </c>
      <c r="AP9" s="257" t="s">
        <v>152</v>
      </c>
      <c r="AQ9" s="138"/>
      <c r="AR9" s="257" t="s">
        <v>156</v>
      </c>
      <c r="AS9" s="257" t="s">
        <v>156</v>
      </c>
      <c r="AT9" s="279"/>
      <c r="AU9" s="257" t="s">
        <v>148</v>
      </c>
      <c r="AV9" s="257" t="s">
        <v>148</v>
      </c>
      <c r="AW9" s="279"/>
      <c r="AX9" s="257" t="s">
        <v>160</v>
      </c>
      <c r="AY9" s="257" t="s">
        <v>160</v>
      </c>
      <c r="AZ9" s="279"/>
      <c r="BA9" s="257" t="s">
        <v>158</v>
      </c>
      <c r="BB9" s="257" t="s">
        <v>158</v>
      </c>
      <c r="BC9" s="138"/>
      <c r="BD9" s="257" t="s">
        <v>1008</v>
      </c>
      <c r="BE9" s="257" t="s">
        <v>1008</v>
      </c>
      <c r="BF9" s="138"/>
      <c r="BG9" s="257" t="s">
        <v>144</v>
      </c>
      <c r="BH9" s="257" t="s">
        <v>144</v>
      </c>
      <c r="BI9" s="138"/>
      <c r="BJ9" s="257" t="s">
        <v>1010</v>
      </c>
      <c r="BK9" s="257" t="s">
        <v>1010</v>
      </c>
      <c r="BL9" s="138"/>
      <c r="BM9" s="257" t="s">
        <v>146</v>
      </c>
      <c r="BN9" s="257" t="s">
        <v>146</v>
      </c>
      <c r="BO9" s="80"/>
      <c r="BP9" s="83"/>
      <c r="BQ9" s="79"/>
      <c r="BR9" s="79"/>
      <c r="BS9" s="79"/>
      <c r="BT9" s="79"/>
      <c r="BU9" s="79"/>
      <c r="BV9" s="79"/>
      <c r="BW9" s="79"/>
      <c r="BX9" s="83"/>
      <c r="BY9" s="55"/>
      <c r="BZ9" s="19"/>
      <c r="CA9" s="266" t="s">
        <v>262</v>
      </c>
      <c r="CB9" s="19"/>
      <c r="CC9" s="257" t="s">
        <v>262</v>
      </c>
    </row>
    <row r="10" spans="1:81"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103</v>
      </c>
      <c r="AJ10" s="257" t="s">
        <v>120</v>
      </c>
      <c r="AK10" s="279"/>
      <c r="AL10" s="257" t="s">
        <v>103</v>
      </c>
      <c r="AM10" s="257" t="s">
        <v>120</v>
      </c>
      <c r="AN10" s="279"/>
      <c r="AO10" s="257" t="s">
        <v>103</v>
      </c>
      <c r="AP10" s="257" t="s">
        <v>120</v>
      </c>
      <c r="AQ10" s="138"/>
      <c r="AR10" s="257" t="s">
        <v>103</v>
      </c>
      <c r="AS10" s="257" t="s">
        <v>120</v>
      </c>
      <c r="AT10" s="279"/>
      <c r="AU10" s="257" t="s">
        <v>103</v>
      </c>
      <c r="AV10" s="257" t="s">
        <v>120</v>
      </c>
      <c r="AW10" s="279"/>
      <c r="AX10" s="257" t="s">
        <v>103</v>
      </c>
      <c r="AY10" s="257" t="s">
        <v>120</v>
      </c>
      <c r="AZ10" s="279"/>
      <c r="BA10" s="257" t="s">
        <v>103</v>
      </c>
      <c r="BB10" s="257" t="s">
        <v>120</v>
      </c>
      <c r="BC10" s="138"/>
      <c r="BD10" s="257" t="s">
        <v>103</v>
      </c>
      <c r="BE10" s="257" t="s">
        <v>120</v>
      </c>
      <c r="BF10" s="138"/>
      <c r="BG10" s="257" t="s">
        <v>103</v>
      </c>
      <c r="BH10" s="257" t="s">
        <v>120</v>
      </c>
      <c r="BI10" s="138"/>
      <c r="BJ10" s="257" t="s">
        <v>103</v>
      </c>
      <c r="BK10" s="257" t="s">
        <v>120</v>
      </c>
      <c r="BL10" s="138"/>
      <c r="BM10" s="257" t="s">
        <v>103</v>
      </c>
      <c r="BN10" s="257" t="s">
        <v>120</v>
      </c>
      <c r="BO10" s="80"/>
      <c r="BP10" s="83"/>
      <c r="BQ10" s="79"/>
      <c r="BR10" s="79"/>
      <c r="BS10" s="79"/>
      <c r="BT10" s="79"/>
      <c r="BU10" s="79"/>
      <c r="BV10" s="79"/>
      <c r="BW10" s="79"/>
      <c r="BX10" s="83"/>
      <c r="BY10" s="55"/>
      <c r="BZ10" s="19"/>
      <c r="CA10" s="262"/>
      <c r="CB10" s="19"/>
      <c r="CC10" s="257"/>
    </row>
    <row r="11" spans="1:81" s="23" customFormat="1" x14ac:dyDescent="0.2">
      <c r="A11" s="25"/>
      <c r="B11" s="25"/>
      <c r="C11" s="25"/>
      <c r="D11" s="25"/>
      <c r="E11" s="25"/>
      <c r="F11" s="138" t="s">
        <v>988</v>
      </c>
      <c r="G11" s="215" t="s">
        <v>200</v>
      </c>
      <c r="H11" s="79" t="s">
        <v>988</v>
      </c>
      <c r="I11" s="79" t="s">
        <v>988</v>
      </c>
      <c r="J11" s="79" t="s">
        <v>988</v>
      </c>
      <c r="K11" s="79" t="s">
        <v>989</v>
      </c>
      <c r="L11" s="79" t="s">
        <v>989</v>
      </c>
      <c r="M11" s="79" t="s">
        <v>988</v>
      </c>
      <c r="N11" s="79" t="s">
        <v>990</v>
      </c>
      <c r="O11" s="79" t="s">
        <v>988</v>
      </c>
      <c r="P11" s="138" t="s">
        <v>988</v>
      </c>
      <c r="Q11" s="19" t="s">
        <v>988</v>
      </c>
      <c r="R11" s="215" t="s">
        <v>989</v>
      </c>
      <c r="S11" s="19" t="s">
        <v>989</v>
      </c>
      <c r="T11" s="19" t="s">
        <v>988</v>
      </c>
      <c r="U11" s="19" t="s">
        <v>990</v>
      </c>
      <c r="V11" s="19" t="s">
        <v>988</v>
      </c>
      <c r="W11" s="19" t="s">
        <v>677</v>
      </c>
      <c r="X11" s="19" t="s">
        <v>677</v>
      </c>
      <c r="Y11" s="19" t="s">
        <v>988</v>
      </c>
      <c r="Z11" s="19" t="s">
        <v>988</v>
      </c>
      <c r="AA11" s="19" t="s">
        <v>988</v>
      </c>
      <c r="AB11" s="19" t="s">
        <v>988</v>
      </c>
      <c r="AC11" s="19" t="s">
        <v>988</v>
      </c>
      <c r="AD11" s="19" t="s">
        <v>988</v>
      </c>
      <c r="AE11" s="19" t="s">
        <v>988</v>
      </c>
      <c r="AF11" s="19" t="s">
        <v>988</v>
      </c>
      <c r="AG11" s="19" t="s">
        <v>988</v>
      </c>
      <c r="AH11" s="138" t="s">
        <v>988</v>
      </c>
      <c r="AI11" s="55" t="s">
        <v>988</v>
      </c>
      <c r="AJ11" s="55" t="s">
        <v>988</v>
      </c>
      <c r="AK11" s="138" t="s">
        <v>677</v>
      </c>
      <c r="AL11" s="92" t="s">
        <v>677</v>
      </c>
      <c r="AM11" s="92" t="s">
        <v>677</v>
      </c>
      <c r="AN11" s="138" t="s">
        <v>677</v>
      </c>
      <c r="AO11" s="92" t="s">
        <v>677</v>
      </c>
      <c r="AP11" s="92" t="s">
        <v>677</v>
      </c>
      <c r="AQ11" s="138" t="s">
        <v>988</v>
      </c>
      <c r="AR11" s="55" t="s">
        <v>988</v>
      </c>
      <c r="AS11" s="55" t="s">
        <v>988</v>
      </c>
      <c r="AT11" s="138" t="s">
        <v>988</v>
      </c>
      <c r="AU11" s="55" t="s">
        <v>988</v>
      </c>
      <c r="AV11" s="55" t="s">
        <v>988</v>
      </c>
      <c r="AW11" s="138" t="s">
        <v>988</v>
      </c>
      <c r="AX11" s="55" t="s">
        <v>988</v>
      </c>
      <c r="AY11" s="55" t="s">
        <v>988</v>
      </c>
      <c r="AZ11" s="138" t="s">
        <v>988</v>
      </c>
      <c r="BA11" s="55" t="s">
        <v>988</v>
      </c>
      <c r="BB11" s="55" t="s">
        <v>988</v>
      </c>
      <c r="BC11" s="138" t="s">
        <v>988</v>
      </c>
      <c r="BD11" s="55" t="s">
        <v>988</v>
      </c>
      <c r="BE11" s="55" t="s">
        <v>988</v>
      </c>
      <c r="BF11" s="138" t="s">
        <v>988</v>
      </c>
      <c r="BG11" s="55" t="s">
        <v>988</v>
      </c>
      <c r="BH11" s="55" t="s">
        <v>988</v>
      </c>
      <c r="BI11" s="138" t="s">
        <v>988</v>
      </c>
      <c r="BJ11" s="55" t="s">
        <v>988</v>
      </c>
      <c r="BK11" s="55" t="s">
        <v>988</v>
      </c>
      <c r="BL11" s="138" t="s">
        <v>988</v>
      </c>
      <c r="BM11" s="55" t="s">
        <v>988</v>
      </c>
      <c r="BN11" s="55" t="s">
        <v>988</v>
      </c>
      <c r="BO11" s="80" t="s">
        <v>988</v>
      </c>
      <c r="BP11" s="83" t="s">
        <v>988</v>
      </c>
      <c r="BQ11" s="79" t="s">
        <v>988</v>
      </c>
      <c r="BR11" s="79" t="s">
        <v>988</v>
      </c>
      <c r="BS11" s="79" t="s">
        <v>988</v>
      </c>
      <c r="BT11" s="79" t="s">
        <v>989</v>
      </c>
      <c r="BU11" s="79" t="s">
        <v>989</v>
      </c>
      <c r="BV11" s="79" t="s">
        <v>988</v>
      </c>
      <c r="BW11" s="79" t="s">
        <v>990</v>
      </c>
      <c r="BX11" s="83" t="s">
        <v>988</v>
      </c>
      <c r="BY11" s="55" t="s">
        <v>988</v>
      </c>
      <c r="BZ11" s="19" t="s">
        <v>988</v>
      </c>
      <c r="CA11" s="80" t="s">
        <v>989</v>
      </c>
      <c r="CB11" s="19" t="s">
        <v>989</v>
      </c>
      <c r="CC11" s="55" t="s">
        <v>989</v>
      </c>
    </row>
    <row r="12" spans="1:81" s="23" customFormat="1" x14ac:dyDescent="0.2">
      <c r="A12" s="25"/>
      <c r="B12" s="25"/>
      <c r="C12" s="25"/>
      <c r="D12" s="25"/>
      <c r="E12" s="25"/>
      <c r="F12" s="138" t="s">
        <v>196</v>
      </c>
      <c r="G12" s="215" t="s">
        <v>676</v>
      </c>
      <c r="H12" s="79" t="s">
        <v>196</v>
      </c>
      <c r="I12" s="79" t="s">
        <v>196</v>
      </c>
      <c r="J12" s="79" t="s">
        <v>196</v>
      </c>
      <c r="K12" s="79" t="s">
        <v>675</v>
      </c>
      <c r="L12" s="79" t="s">
        <v>675</v>
      </c>
      <c r="M12" s="79" t="s">
        <v>196</v>
      </c>
      <c r="N12" s="79" t="s">
        <v>676</v>
      </c>
      <c r="O12" s="79" t="s">
        <v>196</v>
      </c>
      <c r="P12" s="138" t="s">
        <v>196</v>
      </c>
      <c r="Q12" s="19" t="s">
        <v>196</v>
      </c>
      <c r="R12" s="215" t="s">
        <v>675</v>
      </c>
      <c r="S12" s="19" t="s">
        <v>675</v>
      </c>
      <c r="T12" s="19" t="s">
        <v>196</v>
      </c>
      <c r="U12" s="19" t="s">
        <v>676</v>
      </c>
      <c r="V12" s="19" t="s">
        <v>196</v>
      </c>
      <c r="W12" s="19" t="s">
        <v>196</v>
      </c>
      <c r="X12" s="19" t="s">
        <v>196</v>
      </c>
      <c r="Y12" s="19" t="s">
        <v>196</v>
      </c>
      <c r="Z12" s="19" t="s">
        <v>196</v>
      </c>
      <c r="AA12" s="19" t="s">
        <v>196</v>
      </c>
      <c r="AB12" s="19" t="s">
        <v>196</v>
      </c>
      <c r="AC12" s="19" t="s">
        <v>196</v>
      </c>
      <c r="AD12" s="19" t="s">
        <v>196</v>
      </c>
      <c r="AE12" s="19" t="s">
        <v>196</v>
      </c>
      <c r="AF12" s="19" t="s">
        <v>196</v>
      </c>
      <c r="AG12" s="19" t="s">
        <v>196</v>
      </c>
      <c r="AH12" s="138" t="s">
        <v>196</v>
      </c>
      <c r="AI12" s="55" t="s">
        <v>196</v>
      </c>
      <c r="AJ12" s="55" t="s">
        <v>196</v>
      </c>
      <c r="AK12" s="138" t="s">
        <v>196</v>
      </c>
      <c r="AL12" s="55" t="s">
        <v>196</v>
      </c>
      <c r="AM12" s="55" t="s">
        <v>196</v>
      </c>
      <c r="AN12" s="138" t="s">
        <v>196</v>
      </c>
      <c r="AO12" s="55" t="s">
        <v>196</v>
      </c>
      <c r="AP12" s="55" t="s">
        <v>196</v>
      </c>
      <c r="AQ12" s="138" t="s">
        <v>196</v>
      </c>
      <c r="AR12" s="55" t="s">
        <v>196</v>
      </c>
      <c r="AS12" s="55" t="s">
        <v>196</v>
      </c>
      <c r="AT12" s="138" t="s">
        <v>196</v>
      </c>
      <c r="AU12" s="55" t="s">
        <v>196</v>
      </c>
      <c r="AV12" s="55" t="s">
        <v>196</v>
      </c>
      <c r="AW12" s="138" t="s">
        <v>196</v>
      </c>
      <c r="AX12" s="55" t="s">
        <v>196</v>
      </c>
      <c r="AY12" s="55" t="s">
        <v>196</v>
      </c>
      <c r="AZ12" s="138" t="s">
        <v>196</v>
      </c>
      <c r="BA12" s="55" t="s">
        <v>196</v>
      </c>
      <c r="BB12" s="55" t="s">
        <v>196</v>
      </c>
      <c r="BC12" s="138" t="s">
        <v>196</v>
      </c>
      <c r="BD12" s="55" t="s">
        <v>196</v>
      </c>
      <c r="BE12" s="55" t="s">
        <v>196</v>
      </c>
      <c r="BF12" s="138" t="s">
        <v>196</v>
      </c>
      <c r="BG12" s="55" t="s">
        <v>196</v>
      </c>
      <c r="BH12" s="55" t="s">
        <v>196</v>
      </c>
      <c r="BI12" s="138" t="s">
        <v>196</v>
      </c>
      <c r="BJ12" s="55" t="s">
        <v>196</v>
      </c>
      <c r="BK12" s="55" t="s">
        <v>196</v>
      </c>
      <c r="BL12" s="138" t="s">
        <v>196</v>
      </c>
      <c r="BM12" s="55" t="s">
        <v>196</v>
      </c>
      <c r="BN12" s="55" t="s">
        <v>196</v>
      </c>
      <c r="BO12" s="80" t="s">
        <v>196</v>
      </c>
      <c r="BP12" s="83" t="s">
        <v>196</v>
      </c>
      <c r="BQ12" s="79" t="s">
        <v>196</v>
      </c>
      <c r="BR12" s="79" t="s">
        <v>196</v>
      </c>
      <c r="BS12" s="79" t="s">
        <v>196</v>
      </c>
      <c r="BT12" s="79" t="s">
        <v>675</v>
      </c>
      <c r="BU12" s="79" t="s">
        <v>675</v>
      </c>
      <c r="BV12" s="79" t="s">
        <v>196</v>
      </c>
      <c r="BW12" s="79" t="s">
        <v>676</v>
      </c>
      <c r="BX12" s="83" t="s">
        <v>196</v>
      </c>
      <c r="BY12" s="55" t="s">
        <v>196</v>
      </c>
      <c r="BZ12" s="19" t="s">
        <v>196</v>
      </c>
      <c r="CA12" s="80" t="s">
        <v>196</v>
      </c>
      <c r="CB12" s="19" t="s">
        <v>196</v>
      </c>
      <c r="CC12" s="55" t="s">
        <v>196</v>
      </c>
    </row>
    <row r="13" spans="1:81"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138"/>
      <c r="AX13" s="55"/>
      <c r="AY13" s="55"/>
      <c r="AZ13" s="138"/>
      <c r="BA13" s="55"/>
      <c r="BB13" s="55"/>
      <c r="BC13" s="138"/>
      <c r="BD13" s="55"/>
      <c r="BE13" s="55"/>
      <c r="BF13" s="138"/>
      <c r="BG13" s="55"/>
      <c r="BH13" s="55"/>
      <c r="BI13" s="138"/>
      <c r="BJ13" s="55"/>
      <c r="BK13" s="55"/>
      <c r="BL13" s="138"/>
      <c r="BM13" s="55"/>
      <c r="BN13" s="55"/>
      <c r="BO13" s="80"/>
      <c r="BP13" s="83"/>
      <c r="BQ13" s="79"/>
      <c r="BR13" s="79"/>
      <c r="BS13" s="79"/>
      <c r="BT13" s="79"/>
      <c r="BU13" s="79"/>
      <c r="BV13" s="79"/>
      <c r="BW13" s="79"/>
      <c r="BX13" s="83"/>
      <c r="BY13" s="55"/>
      <c r="BZ13" s="19"/>
      <c r="CA13" s="80"/>
      <c r="CB13" s="19"/>
      <c r="CC13" s="55"/>
    </row>
    <row r="14" spans="1:81" s="23" customFormat="1" x14ac:dyDescent="0.2">
      <c r="A14" s="35" t="s">
        <v>573</v>
      </c>
      <c r="B14" s="35" t="s">
        <v>5</v>
      </c>
      <c r="C14" s="37" t="s">
        <v>34</v>
      </c>
      <c r="D14" s="37" t="s">
        <v>6</v>
      </c>
      <c r="E14" s="37" t="s">
        <v>74</v>
      </c>
      <c r="F14" s="298" t="s">
        <v>489</v>
      </c>
      <c r="G14" s="216" t="s">
        <v>1044</v>
      </c>
      <c r="H14" s="145" t="s">
        <v>503</v>
      </c>
      <c r="I14" s="145" t="s">
        <v>328</v>
      </c>
      <c r="J14" s="145" t="s">
        <v>330</v>
      </c>
      <c r="K14" s="145" t="s">
        <v>359</v>
      </c>
      <c r="L14" s="145" t="s">
        <v>361</v>
      </c>
      <c r="M14" s="145" t="s">
        <v>357</v>
      </c>
      <c r="N14" s="145" t="s">
        <v>363</v>
      </c>
      <c r="O14" s="145" t="s">
        <v>559</v>
      </c>
      <c r="P14" s="298" t="s">
        <v>332</v>
      </c>
      <c r="Q14" s="177" t="s">
        <v>333</v>
      </c>
      <c r="R14" s="177" t="s">
        <v>338</v>
      </c>
      <c r="S14" s="177" t="s">
        <v>339</v>
      </c>
      <c r="T14" s="177" t="s">
        <v>337</v>
      </c>
      <c r="U14" s="177" t="s">
        <v>340</v>
      </c>
      <c r="V14" s="177" t="s">
        <v>334</v>
      </c>
      <c r="W14" s="177" t="s">
        <v>335</v>
      </c>
      <c r="X14" s="177" t="s">
        <v>336</v>
      </c>
      <c r="Y14" s="177" t="s">
        <v>341</v>
      </c>
      <c r="Z14" s="177" t="s">
        <v>342</v>
      </c>
      <c r="AA14" s="177" t="s">
        <v>343</v>
      </c>
      <c r="AB14" s="177" t="s">
        <v>344</v>
      </c>
      <c r="AC14" s="177" t="s">
        <v>893</v>
      </c>
      <c r="AD14" s="177" t="s">
        <v>345</v>
      </c>
      <c r="AE14" s="177" t="s">
        <v>966</v>
      </c>
      <c r="AF14" s="177" t="s">
        <v>346</v>
      </c>
      <c r="AG14" s="177" t="s">
        <v>347</v>
      </c>
      <c r="AH14" s="298" t="s">
        <v>348</v>
      </c>
      <c r="AI14" s="75" t="s">
        <v>349</v>
      </c>
      <c r="AJ14" s="141" t="s">
        <v>350</v>
      </c>
      <c r="AK14" s="298" t="s">
        <v>351</v>
      </c>
      <c r="AL14" s="75" t="s">
        <v>352</v>
      </c>
      <c r="AM14" s="141" t="s">
        <v>353</v>
      </c>
      <c r="AN14" s="298" t="s">
        <v>354</v>
      </c>
      <c r="AO14" s="75" t="s">
        <v>355</v>
      </c>
      <c r="AP14" s="141" t="s">
        <v>356</v>
      </c>
      <c r="AQ14" s="298" t="s">
        <v>365</v>
      </c>
      <c r="AR14" s="75" t="s">
        <v>366</v>
      </c>
      <c r="AS14" s="141" t="s">
        <v>367</v>
      </c>
      <c r="AT14" s="298" t="s">
        <v>368</v>
      </c>
      <c r="AU14" s="75" t="s">
        <v>369</v>
      </c>
      <c r="AV14" s="141" t="s">
        <v>370</v>
      </c>
      <c r="AW14" s="298" t="s">
        <v>371</v>
      </c>
      <c r="AX14" s="75" t="s">
        <v>372</v>
      </c>
      <c r="AY14" s="141" t="s">
        <v>373</v>
      </c>
      <c r="AZ14" s="298" t="s">
        <v>374</v>
      </c>
      <c r="BA14" s="75" t="s">
        <v>375</v>
      </c>
      <c r="BB14" s="141" t="s">
        <v>376</v>
      </c>
      <c r="BC14" s="298" t="s">
        <v>967</v>
      </c>
      <c r="BD14" s="75" t="s">
        <v>894</v>
      </c>
      <c r="BE14" s="141" t="s">
        <v>895</v>
      </c>
      <c r="BF14" s="298" t="s">
        <v>377</v>
      </c>
      <c r="BG14" s="75" t="s">
        <v>378</v>
      </c>
      <c r="BH14" s="141" t="s">
        <v>379</v>
      </c>
      <c r="BI14" s="298" t="s">
        <v>899</v>
      </c>
      <c r="BJ14" s="75" t="s">
        <v>900</v>
      </c>
      <c r="BK14" s="141" t="s">
        <v>901</v>
      </c>
      <c r="BL14" s="298" t="s">
        <v>380</v>
      </c>
      <c r="BM14" s="75" t="s">
        <v>381</v>
      </c>
      <c r="BN14" s="141" t="s">
        <v>382</v>
      </c>
      <c r="BO14" s="143" t="s">
        <v>383</v>
      </c>
      <c r="BP14" s="141" t="s">
        <v>384</v>
      </c>
      <c r="BQ14" s="75" t="s">
        <v>385</v>
      </c>
      <c r="BR14" s="75" t="s">
        <v>329</v>
      </c>
      <c r="BS14" s="75" t="s">
        <v>331</v>
      </c>
      <c r="BT14" s="75" t="s">
        <v>360</v>
      </c>
      <c r="BU14" s="75" t="s">
        <v>362</v>
      </c>
      <c r="BV14" s="75" t="s">
        <v>358</v>
      </c>
      <c r="BW14" s="75" t="s">
        <v>364</v>
      </c>
      <c r="BX14" s="141" t="s">
        <v>386</v>
      </c>
      <c r="BY14" s="141" t="s">
        <v>387</v>
      </c>
      <c r="BZ14" s="177" t="s">
        <v>388</v>
      </c>
      <c r="CA14" s="143" t="s">
        <v>686</v>
      </c>
      <c r="CB14" s="177" t="s">
        <v>389</v>
      </c>
      <c r="CC14" s="141" t="s">
        <v>390</v>
      </c>
    </row>
    <row r="15" spans="1:81"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138"/>
      <c r="AX15" s="55" t="str">
        <f>IF(OR(SUM($AA15)=0,SUM($H15)=0),"",ROUND($H15*$AA15,0))</f>
        <v/>
      </c>
      <c r="AY15" s="55" t="str">
        <f>IF($AX15="","",IF(SUM($AW15)=0,"ENTER VALID YIELD!",ROUND($AX15/$AW15,0)-$AX15))</f>
        <v/>
      </c>
      <c r="AZ15" s="138"/>
      <c r="BA15" s="55" t="str">
        <f>IF(OR(SUM($AB15)=0,SUM($H15)=0),"",ROUND($H15*$AB15,0))</f>
        <v/>
      </c>
      <c r="BB15" s="55" t="str">
        <f>IF($BA15="","",IF(SUM($AZ15)=0,"ENTER VALID YIELD!",ROUND($BA15/$AZ15,0)-$BA15))</f>
        <v/>
      </c>
      <c r="BC15" s="138" t="str">
        <f>IF(OR(SUM($H15)=0,SUM($AC15)=0),"",5%)</f>
        <v/>
      </c>
      <c r="BD15" s="55" t="str">
        <f>IF(OR(SUM($AC15)=0,SUM($H15)=0),"",ROUND($H15*$AC15,0))</f>
        <v/>
      </c>
      <c r="BE15" s="55" t="str">
        <f>IF($BD15="","",IF(SUM($BC15)=0,"ENTER VALID YIELD!",ROUND($BD15/$BC15,0)-$BD15))</f>
        <v/>
      </c>
      <c r="BF15" s="138"/>
      <c r="BG15" s="55" t="str">
        <f>IF(OR(SUM($AD15)=0,SUM($H15)=0),"",ROUND($H15*$AD15,0))</f>
        <v/>
      </c>
      <c r="BH15" s="55" t="str">
        <f>IF($BG15="","",IF(SUM($BF15)=0,"ENTER VALID YIELD!",ROUND($BG15/$BF15,0)-$BG15))</f>
        <v/>
      </c>
      <c r="BI15" s="138" t="str">
        <f>IF(OR(SUM($H15)=0,SUM($AE15)=0),"",5%)</f>
        <v/>
      </c>
      <c r="BJ15" s="55" t="str">
        <f>IF(OR(SUM($AE15)=0,SUM($H15)=0),"",ROUND($H15*$AE15,0))</f>
        <v/>
      </c>
      <c r="BK15" s="55" t="str">
        <f>IF($BJ15="","",IF(SUM($BI15)=0,"ENTER VALID YIELD!",ROUND($BJ15/$BI15,0)-$BJ15))</f>
        <v/>
      </c>
      <c r="BL15" s="138"/>
      <c r="BM15" s="55" t="str">
        <f>IF(OR(SUM($AF15)=0,SUM($H15)=0),"",ROUND($H15*$AF15,0))</f>
        <v/>
      </c>
      <c r="BN15" s="55" t="str">
        <f>IF($BM15="","",IF(SUM($BL15)=0,"ENTER VALID YIELD!",ROUND($BM15/$BL15,0)-$BM15))</f>
        <v/>
      </c>
      <c r="BO15" s="91" t="str">
        <f>IF(SUM($H15)=0,"",$H15)</f>
        <v/>
      </c>
      <c r="BP15" s="184" t="str">
        <f>IF(SUM($H15)=0,"",SUM($I15:$N15,$AI15,$AL15,$AO15,$AR15,$AU15,$AX15,$BA15,$BD15,$BG15,$BJ15,$BM15))</f>
        <v/>
      </c>
      <c r="BQ15" s="97" t="str">
        <f>IF(AND(SUM($BP15)=0,SUM($BO15)=0),"",SUM($BP15)-SUM($BO15))</f>
        <v/>
      </c>
      <c r="BR15" s="97" t="str" cm="1">
        <f t="array" ref="BR15">IFERROR(1/(1/IF($C15="50+",SUM(SUMIFS(Cascade!#REF!,Cascade!$B:$B,$B15,Cascade!$C:$C,{"50-54","55-59","60-64","65+"},Cascade!$D:$D,$D15)),INDEX(Cascade!#REF!,MATCH($E15,Cascade!$E:$E,0)))),"")</f>
        <v/>
      </c>
      <c r="BS15" s="97" t="str" cm="1">
        <f t="array" ref="BS15">IFERROR(1/(1/IF($C15="50+",SUM(SUMIFS(Cascade!#REF!,Cascade!$B:$B,$B15,Cascade!$C:$C,{"50-54","55-59","60-64","65+"},Cascade!$D:$D,$D15)),INDEX(Cascade!#REF!,MATCH($E15,Cascade!$E:$E,0)))),"")</f>
        <v/>
      </c>
      <c r="BT15" s="97" t="str" cm="1">
        <f t="array" ref="BT15">IFERROR(1/(1/IF($C15="50+",SUM(SUMIFS(PMTCT!$AG:$AG,PMTCT!$B:$B,$B15,PMTCT!$C:$C,{"50-54","55-59","60-64","65+"},PMTCT!$D:$D,$D15)),INDEX(PMTCT!$AG:$AG,MATCH($E15,PMTCT!$E:$E,0)))),"")</f>
        <v/>
      </c>
      <c r="BU15" s="97" t="str" cm="1">
        <f t="array" ref="BU15">IFERROR(1/(1/IF($C15="50+",SUM(SUMIFS(PMTCT!$AW:$AW,PMTCT!$B:$B,$B15,PMTCT!$C:$C,{"50-54","55-59","60-64","65+"},PMTCT!$D:$D,$D15)),INDEX(PMTCT!$AW:$AW,MATCH($E15,PMTCT!$E:$E,0)))),"")</f>
        <v/>
      </c>
      <c r="BV15" s="97" t="str" cm="1">
        <f t="array" ref="BV15">IFERROR(1/(1/IF($C15="50+",SUM(SUMIFS(TB!$R:$R,TB!$B:$B,$B15,TB!$C:$C,{"50-54","55-59","60-64","65+"},TB!$D:$D,$D15)),INDEX(TB!$R:$R,MATCH($E15,TB!$E:$E,0)))),"")</f>
        <v/>
      </c>
      <c r="BW15" s="97" t="str" cm="1">
        <f t="array" ref="BW15">IFERROR(1/(1/IF($C15="50+",SUM(SUMIFS(VMMC!$AD:$AD,VMMC!$B:$B,$B15,VMMC!$C:$C,{"50-54","55-59","60-64","65+"},VMMC!$D:$D,$D15)),INDEX(VMMC!$AD:$AD,MATCH($E15,VMMC!$E:$E,0)))),"")</f>
        <v/>
      </c>
      <c r="BX15" s="184" t="str">
        <f>IFERROR(1/(1/SUM($AJ15,$AM15,$AP15,$AS15,$AV15,$AY15,$BB15,$BE15,$BH15,$BK15,$BN15,$BR15:$BW15)),"")</f>
        <v/>
      </c>
      <c r="BY15" s="184" t="str">
        <f>IFERROR(1/(1/SUM($BX15,$BP15)),"")</f>
        <v/>
      </c>
      <c r="BZ15" s="19" t="str">
        <f>IF(AND(SUM($BP15)=0,SUM($BY15)=0),"",$BP15/$BY15)</f>
        <v/>
      </c>
      <c r="CA15" s="80"/>
      <c r="CB15" s="19" t="str">
        <f>IF(OR($C15="01-04",$C15="05-09",SUM($CA15)=0),"",0%)</f>
        <v/>
      </c>
      <c r="CC15" s="55" t="str">
        <f>IF(OR($C15="01-04",$C15="05-09",SUM($CA15)=0),"",ROUND($CA15*(1+$CB15),0))</f>
        <v/>
      </c>
    </row>
  </sheetData>
  <mergeCells count="1">
    <mergeCell ref="A2:B3"/>
  </mergeCells>
  <conditionalFormatting sqref="N1:N1048576 U1:U1048576 BW1:BW1048576">
    <cfRule type="expression" dxfId="211" priority="25">
      <formula>OR($D1="Female",$C1="01-04",$C1="05-09",$C1="10-14")</formula>
    </cfRule>
  </conditionalFormatting>
  <conditionalFormatting sqref="W1:X1048576 AK1:AP1048576">
    <cfRule type="expression" dxfId="210" priority="355">
      <formula>AND(ROW(W1)&gt;14,$B1&lt;&gt;"",$C1&lt;&gt;"01-04")</formula>
    </cfRule>
  </conditionalFormatting>
  <conditionalFormatting sqref="CA1:CC1048576">
    <cfRule type="expression" dxfId="209" priority="197">
      <formula>OR($C1="01-04",$C1="05-09")</formula>
    </cfRule>
  </conditionalFormatting>
  <conditionalFormatting sqref="K1:L1048576 R1:S1048576 BT1:BU1048576">
    <cfRule type="expression" dxfId="208" priority="34">
      <formula>OR($D1="Male",$C1="01-04",$C1="05-09")</formula>
    </cfRule>
  </conditionalFormatting>
  <conditionalFormatting sqref="BQ1:BQ1048576">
    <cfRule type="expression" dxfId="207" priority="680">
      <formula>AND(ISNUMBER($BQ1),ROUND(SUM($BQ1),0)&lt;&gt;0)</formula>
    </cfRule>
  </conditionalFormatting>
  <conditionalFormatting sqref="AH1:AH1048576 AQ1:AQ1048576 AT1:AT1048576 AW1:AW1048576 AZ1:AZ1048576">
    <cfRule type="expression" dxfId="206"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205" priority="26" operator="containsText" text="ENTER YIELD!">
      <formula>NOT(ISERROR(SEARCH("ENTER YIELD!",AJ1)))</formula>
    </cfRule>
  </conditionalFormatting>
  <conditionalFormatting sqref="AF1:AF1048576">
    <cfRule type="expression" dxfId="204" priority="2165">
      <formula>AND(ISNUMBER($AF1),ROUND(SUM($F1),2)&gt;=80%,(SUM($H1)*SUM($AF1))&gt;0)</formula>
    </cfRule>
  </conditionalFormatting>
  <conditionalFormatting sqref="P1:AG1048576">
    <cfRule type="expression" dxfId="203" priority="2168">
      <formula>AND(ISNUMBER($AG1),ROUND($AG1,2)&lt;&gt;1,ROUND($H1,0)&lt;&gt;0)</formula>
    </cfRule>
  </conditionalFormatting>
  <conditionalFormatting sqref="BM1:BN1048576">
    <cfRule type="expression" dxfId="202" priority="2170">
      <formula>AND(ISNUMBER(BM1),SUM($F1)&gt;=80%,SUM(BM1)&gt;0)</formula>
    </cfRule>
  </conditionalFormatting>
  <conditionalFormatting sqref="F1:G1048576">
    <cfRule type="expression" dxfId="201"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200"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99"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01" t="s">
        <v>745</v>
      </c>
      <c r="B2" s="498"/>
      <c r="C2" s="2"/>
      <c r="D2" s="2"/>
      <c r="E2" s="2"/>
      <c r="F2" s="90" t="s">
        <v>72</v>
      </c>
      <c r="G2" s="77"/>
      <c r="H2" s="77"/>
      <c r="I2" s="17"/>
      <c r="J2" s="17" t="s">
        <v>2</v>
      </c>
      <c r="K2" s="51" t="s">
        <v>3</v>
      </c>
    </row>
    <row r="3" spans="1:11" ht="117" customHeight="1" thickBot="1" x14ac:dyDescent="0.25">
      <c r="A3" s="499"/>
      <c r="B3" s="500"/>
      <c r="C3" s="30"/>
      <c r="D3" s="30"/>
      <c r="E3" s="30"/>
      <c r="F3" s="123" t="s">
        <v>1028</v>
      </c>
      <c r="G3" s="116" t="s">
        <v>1029</v>
      </c>
      <c r="H3" s="223" t="s">
        <v>768</v>
      </c>
      <c r="I3" s="338" t="s">
        <v>842</v>
      </c>
      <c r="J3" s="31" t="s">
        <v>972</v>
      </c>
      <c r="K3" s="52" t="s">
        <v>841</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97</v>
      </c>
      <c r="B5" s="25" t="s">
        <v>97</v>
      </c>
      <c r="C5" s="25" t="s">
        <v>97</v>
      </c>
      <c r="D5" s="25" t="s">
        <v>97</v>
      </c>
      <c r="E5" s="25" t="s">
        <v>97</v>
      </c>
      <c r="F5" s="91" t="s">
        <v>108</v>
      </c>
      <c r="G5" s="62" t="s">
        <v>108</v>
      </c>
      <c r="H5" s="62" t="s">
        <v>97</v>
      </c>
      <c r="I5" s="19" t="s">
        <v>97</v>
      </c>
      <c r="J5" s="19" t="s">
        <v>97</v>
      </c>
      <c r="K5" s="55" t="s">
        <v>108</v>
      </c>
    </row>
    <row r="6" spans="1:11" x14ac:dyDescent="0.2">
      <c r="A6" s="25" t="s">
        <v>195</v>
      </c>
      <c r="B6" s="25" t="s">
        <v>195</v>
      </c>
      <c r="C6" s="25" t="s">
        <v>195</v>
      </c>
      <c r="D6" s="25" t="s">
        <v>195</v>
      </c>
      <c r="E6" s="25" t="s">
        <v>195</v>
      </c>
      <c r="F6" s="91" t="s">
        <v>109</v>
      </c>
      <c r="G6" s="62" t="s">
        <v>109</v>
      </c>
      <c r="H6" s="62" t="s">
        <v>92</v>
      </c>
      <c r="I6" s="19" t="s">
        <v>110</v>
      </c>
      <c r="J6" s="19" t="s">
        <v>111</v>
      </c>
      <c r="K6" s="55" t="s">
        <v>91</v>
      </c>
    </row>
    <row r="7" spans="1:11" x14ac:dyDescent="0.2">
      <c r="A7" s="25" t="s">
        <v>107</v>
      </c>
      <c r="B7" s="25" t="s">
        <v>107</v>
      </c>
      <c r="C7" s="25" t="s">
        <v>107</v>
      </c>
      <c r="D7" s="25" t="s">
        <v>107</v>
      </c>
      <c r="E7" s="25" t="s">
        <v>107</v>
      </c>
      <c r="F7" s="91" t="s">
        <v>93</v>
      </c>
      <c r="G7" s="62" t="s">
        <v>93</v>
      </c>
      <c r="H7" s="62" t="s">
        <v>93</v>
      </c>
      <c r="I7" s="19" t="s">
        <v>94</v>
      </c>
      <c r="J7" s="19" t="s">
        <v>94</v>
      </c>
      <c r="K7" s="55" t="s">
        <v>93</v>
      </c>
    </row>
    <row r="8" spans="1:11" x14ac:dyDescent="0.2">
      <c r="F8" s="264" t="s">
        <v>470</v>
      </c>
      <c r="G8" s="260" t="s">
        <v>141</v>
      </c>
      <c r="K8" s="257" t="s">
        <v>141</v>
      </c>
    </row>
    <row r="9" spans="1:11" x14ac:dyDescent="0.2">
      <c r="F9" s="264" t="s">
        <v>471</v>
      </c>
      <c r="G9" s="260" t="s">
        <v>142</v>
      </c>
      <c r="K9" s="257" t="s">
        <v>142</v>
      </c>
    </row>
    <row r="10" spans="1:11" x14ac:dyDescent="0.2">
      <c r="F10" s="262" t="s">
        <v>103</v>
      </c>
      <c r="G10" s="260" t="s">
        <v>103</v>
      </c>
      <c r="K10" s="257" t="s">
        <v>103</v>
      </c>
    </row>
    <row r="11" spans="1:11" x14ac:dyDescent="0.2">
      <c r="F11" s="91" t="s">
        <v>199</v>
      </c>
      <c r="G11" s="62" t="s">
        <v>199</v>
      </c>
      <c r="H11" s="62" t="s">
        <v>199</v>
      </c>
      <c r="I11" s="19" t="s">
        <v>199</v>
      </c>
      <c r="J11" s="19" t="s">
        <v>199</v>
      </c>
      <c r="K11" s="55" t="s">
        <v>199</v>
      </c>
    </row>
    <row r="12" spans="1:11" x14ac:dyDescent="0.2">
      <c r="F12" s="91" t="s">
        <v>675</v>
      </c>
      <c r="G12" s="62" t="s">
        <v>675</v>
      </c>
      <c r="H12" s="62" t="s">
        <v>675</v>
      </c>
      <c r="I12" s="19" t="s">
        <v>675</v>
      </c>
      <c r="J12" s="19" t="s">
        <v>675</v>
      </c>
      <c r="K12" s="55" t="s">
        <v>675</v>
      </c>
    </row>
    <row r="14" spans="1:11" x14ac:dyDescent="0.2">
      <c r="A14" s="35" t="s">
        <v>573</v>
      </c>
      <c r="B14" s="35" t="s">
        <v>5</v>
      </c>
      <c r="C14" s="35" t="s">
        <v>34</v>
      </c>
      <c r="D14" s="35" t="s">
        <v>6</v>
      </c>
      <c r="E14" s="35" t="s">
        <v>74</v>
      </c>
      <c r="F14" s="143" t="s">
        <v>529</v>
      </c>
      <c r="G14" s="75" t="s">
        <v>530</v>
      </c>
      <c r="H14" s="75" t="s">
        <v>308</v>
      </c>
      <c r="I14" s="177" t="s">
        <v>531</v>
      </c>
      <c r="J14" s="177" t="s">
        <v>532</v>
      </c>
      <c r="K14" s="141" t="s">
        <v>391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198" priority="6">
      <formula>AND(ISNUMBER($J1),ROUND($J1,2)&lt;0.5)</formula>
    </cfRule>
  </conditionalFormatting>
  <conditionalFormatting sqref="I1:J1048576">
    <cfRule type="expression" dxfId="197" priority="2">
      <formula>AND(ISNUMBER(I1),OR(ROUND(I1,2)&gt;1,ROUND(I1,2)&lt;0))</formula>
    </cfRule>
  </conditionalFormatting>
  <conditionalFormatting sqref="F1:H1048576 K1:K1048576">
    <cfRule type="expression" dxfId="19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201</v>
      </c>
      <c r="B1" s="5"/>
      <c r="C1" s="1"/>
      <c r="D1" s="1"/>
      <c r="E1" s="252"/>
      <c r="F1" s="209" t="s">
        <v>211</v>
      </c>
      <c r="G1" s="50"/>
      <c r="H1" s="209" t="s">
        <v>212</v>
      </c>
      <c r="I1" s="50"/>
      <c r="J1" s="209" t="s">
        <v>213</v>
      </c>
      <c r="K1" s="50"/>
      <c r="L1" s="209" t="s">
        <v>214</v>
      </c>
      <c r="M1" s="50"/>
      <c r="N1" s="209" t="s">
        <v>210</v>
      </c>
      <c r="O1" s="50"/>
      <c r="P1" s="209" t="s">
        <v>209</v>
      </c>
      <c r="Q1" s="50"/>
      <c r="R1" s="209" t="s">
        <v>61</v>
      </c>
      <c r="S1" s="50"/>
      <c r="T1" s="209" t="s">
        <v>64</v>
      </c>
      <c r="U1" s="50"/>
      <c r="V1" s="209" t="s">
        <v>60</v>
      </c>
      <c r="W1" s="50"/>
      <c r="X1" s="209" t="s">
        <v>66</v>
      </c>
      <c r="Y1" s="50"/>
      <c r="Z1" s="209" t="s">
        <v>65</v>
      </c>
      <c r="AA1" s="50"/>
      <c r="AB1" s="209" t="s">
        <v>902</v>
      </c>
      <c r="AC1" s="50"/>
      <c r="AD1" s="209" t="s">
        <v>53</v>
      </c>
      <c r="AE1" s="50"/>
      <c r="AF1" s="209" t="s">
        <v>898</v>
      </c>
      <c r="AG1" s="50"/>
      <c r="AH1" s="209" t="s">
        <v>59</v>
      </c>
      <c r="AI1" s="50"/>
      <c r="AJ1" s="89" t="s">
        <v>248</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202</v>
      </c>
      <c r="G3" s="52" t="s">
        <v>208</v>
      </c>
      <c r="H3" s="231" t="s">
        <v>202</v>
      </c>
      <c r="I3" s="52" t="s">
        <v>208</v>
      </c>
      <c r="J3" s="231" t="s">
        <v>202</v>
      </c>
      <c r="K3" s="52" t="s">
        <v>208</v>
      </c>
      <c r="L3" s="231" t="s">
        <v>202</v>
      </c>
      <c r="M3" s="52" t="s">
        <v>208</v>
      </c>
      <c r="N3" s="231" t="s">
        <v>202</v>
      </c>
      <c r="O3" s="52" t="s">
        <v>208</v>
      </c>
      <c r="P3" s="231" t="s">
        <v>202</v>
      </c>
      <c r="Q3" s="52" t="s">
        <v>208</v>
      </c>
      <c r="R3" s="231" t="s">
        <v>202</v>
      </c>
      <c r="S3" s="52" t="s">
        <v>208</v>
      </c>
      <c r="T3" s="231" t="s">
        <v>202</v>
      </c>
      <c r="U3" s="52" t="s">
        <v>208</v>
      </c>
      <c r="V3" s="231" t="s">
        <v>202</v>
      </c>
      <c r="W3" s="52" t="s">
        <v>208</v>
      </c>
      <c r="X3" s="231" t="s">
        <v>202</v>
      </c>
      <c r="Y3" s="52" t="s">
        <v>208</v>
      </c>
      <c r="Z3" s="231" t="s">
        <v>202</v>
      </c>
      <c r="AA3" s="52" t="s">
        <v>208</v>
      </c>
      <c r="AB3" s="231" t="s">
        <v>202</v>
      </c>
      <c r="AC3" s="52" t="s">
        <v>208</v>
      </c>
      <c r="AD3" s="231" t="s">
        <v>202</v>
      </c>
      <c r="AE3" s="52" t="s">
        <v>208</v>
      </c>
      <c r="AF3" s="231" t="s">
        <v>202</v>
      </c>
      <c r="AG3" s="52" t="s">
        <v>208</v>
      </c>
      <c r="AH3" s="231" t="s">
        <v>202</v>
      </c>
      <c r="AI3" s="52" t="s">
        <v>208</v>
      </c>
      <c r="AJ3" s="115" t="s">
        <v>1031</v>
      </c>
      <c r="AK3" s="323" t="s">
        <v>973</v>
      </c>
      <c r="AL3" s="213" t="s">
        <v>1030</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f>SUBTOTAL(109,AJ$15:INDEX(AJ:AJ,COUNTA($B:$B)+14-COUNTA($B$1:$B$14)))</f>
        <v>0</v>
      </c>
      <c r="AK4" s="96">
        <f>SUBTOTAL(109,AK$15:INDEX(AK:AK,COUNTA($B:$B)+14-COUNTA($B$1:$B$14)))</f>
        <v>0</v>
      </c>
      <c r="AL4" s="214" t="str">
        <f>IF(SUM($AK4)=0,"",$AJ4/$AK4)</f>
        <v/>
      </c>
    </row>
    <row r="5" spans="1:38" x14ac:dyDescent="0.2">
      <c r="A5" s="23" t="s">
        <v>97</v>
      </c>
      <c r="B5" s="25" t="s">
        <v>97</v>
      </c>
      <c r="C5" s="25" t="s">
        <v>97</v>
      </c>
      <c r="D5" s="25" t="s">
        <v>97</v>
      </c>
      <c r="E5" s="27" t="s">
        <v>97</v>
      </c>
      <c r="F5" s="138" t="s">
        <v>97</v>
      </c>
      <c r="G5" s="55" t="s">
        <v>108</v>
      </c>
      <c r="H5" s="138" t="s">
        <v>97</v>
      </c>
      <c r="I5" s="55" t="s">
        <v>108</v>
      </c>
      <c r="J5" s="138" t="s">
        <v>97</v>
      </c>
      <c r="K5" s="55" t="s">
        <v>108</v>
      </c>
      <c r="L5" s="138" t="s">
        <v>97</v>
      </c>
      <c r="M5" s="55" t="s">
        <v>108</v>
      </c>
      <c r="N5" s="138" t="s">
        <v>97</v>
      </c>
      <c r="O5" s="55" t="s">
        <v>108</v>
      </c>
      <c r="P5" s="138" t="s">
        <v>97</v>
      </c>
      <c r="Q5" s="55" t="s">
        <v>108</v>
      </c>
      <c r="R5" s="138" t="s">
        <v>97</v>
      </c>
      <c r="S5" s="55" t="s">
        <v>108</v>
      </c>
      <c r="T5" s="138" t="s">
        <v>97</v>
      </c>
      <c r="U5" s="55" t="s">
        <v>108</v>
      </c>
      <c r="V5" s="138" t="s">
        <v>97</v>
      </c>
      <c r="W5" s="55" t="s">
        <v>108</v>
      </c>
      <c r="X5" s="138" t="s">
        <v>97</v>
      </c>
      <c r="Y5" s="55" t="s">
        <v>108</v>
      </c>
      <c r="Z5" s="138" t="s">
        <v>97</v>
      </c>
      <c r="AA5" s="55" t="s">
        <v>108</v>
      </c>
      <c r="AB5" s="138" t="s">
        <v>97</v>
      </c>
      <c r="AC5" s="55" t="s">
        <v>108</v>
      </c>
      <c r="AD5" s="138" t="s">
        <v>97</v>
      </c>
      <c r="AE5" s="55" t="s">
        <v>108</v>
      </c>
      <c r="AF5" s="138" t="s">
        <v>97</v>
      </c>
      <c r="AG5" s="55" t="s">
        <v>108</v>
      </c>
      <c r="AH5" s="138" t="s">
        <v>97</v>
      </c>
      <c r="AI5" s="55" t="s">
        <v>108</v>
      </c>
      <c r="AJ5" s="80" t="s">
        <v>97</v>
      </c>
      <c r="AK5" s="58" t="s">
        <v>97</v>
      </c>
      <c r="AL5" s="19" t="s">
        <v>97</v>
      </c>
    </row>
    <row r="6" spans="1:38" x14ac:dyDescent="0.2">
      <c r="A6" s="23" t="s">
        <v>195</v>
      </c>
      <c r="B6" s="25" t="s">
        <v>195</v>
      </c>
      <c r="C6" s="25" t="s">
        <v>195</v>
      </c>
      <c r="D6" s="25" t="s">
        <v>195</v>
      </c>
      <c r="E6" s="27" t="s">
        <v>195</v>
      </c>
      <c r="F6" s="138" t="s">
        <v>111</v>
      </c>
      <c r="G6" s="55" t="s">
        <v>91</v>
      </c>
      <c r="H6" s="138" t="s">
        <v>111</v>
      </c>
      <c r="I6" s="55" t="s">
        <v>91</v>
      </c>
      <c r="J6" s="138" t="s">
        <v>111</v>
      </c>
      <c r="K6" s="55" t="s">
        <v>91</v>
      </c>
      <c r="L6" s="138" t="s">
        <v>111</v>
      </c>
      <c r="M6" s="55" t="s">
        <v>91</v>
      </c>
      <c r="N6" s="138" t="s">
        <v>111</v>
      </c>
      <c r="O6" s="55" t="s">
        <v>91</v>
      </c>
      <c r="P6" s="138" t="s">
        <v>111</v>
      </c>
      <c r="Q6" s="55" t="s">
        <v>91</v>
      </c>
      <c r="R6" s="138" t="s">
        <v>111</v>
      </c>
      <c r="S6" s="55" t="s">
        <v>91</v>
      </c>
      <c r="T6" s="138" t="s">
        <v>111</v>
      </c>
      <c r="U6" s="55" t="s">
        <v>91</v>
      </c>
      <c r="V6" s="138" t="s">
        <v>111</v>
      </c>
      <c r="W6" s="55" t="s">
        <v>91</v>
      </c>
      <c r="X6" s="138" t="s">
        <v>111</v>
      </c>
      <c r="Y6" s="55" t="s">
        <v>91</v>
      </c>
      <c r="Z6" s="138" t="s">
        <v>111</v>
      </c>
      <c r="AA6" s="55" t="s">
        <v>91</v>
      </c>
      <c r="AB6" s="138" t="s">
        <v>111</v>
      </c>
      <c r="AC6" s="55" t="s">
        <v>91</v>
      </c>
      <c r="AD6" s="138" t="s">
        <v>111</v>
      </c>
      <c r="AE6" s="55" t="s">
        <v>91</v>
      </c>
      <c r="AF6" s="138" t="s">
        <v>111</v>
      </c>
      <c r="AG6" s="55" t="s">
        <v>91</v>
      </c>
      <c r="AH6" s="138" t="s">
        <v>111</v>
      </c>
      <c r="AI6" s="55" t="s">
        <v>91</v>
      </c>
      <c r="AJ6" s="80" t="s">
        <v>92</v>
      </c>
      <c r="AK6" s="58" t="s">
        <v>92</v>
      </c>
      <c r="AL6" s="19" t="s">
        <v>92</v>
      </c>
    </row>
    <row r="7" spans="1:38" x14ac:dyDescent="0.2">
      <c r="A7" s="23" t="s">
        <v>107</v>
      </c>
      <c r="B7" s="25" t="s">
        <v>107</v>
      </c>
      <c r="C7" s="25" t="s">
        <v>107</v>
      </c>
      <c r="D7" s="25" t="s">
        <v>107</v>
      </c>
      <c r="E7" s="27" t="s">
        <v>107</v>
      </c>
      <c r="F7" s="138" t="s">
        <v>94</v>
      </c>
      <c r="G7" s="55" t="s">
        <v>93</v>
      </c>
      <c r="H7" s="138" t="s">
        <v>94</v>
      </c>
      <c r="I7" s="55" t="s">
        <v>93</v>
      </c>
      <c r="J7" s="138" t="s">
        <v>94</v>
      </c>
      <c r="K7" s="55" t="s">
        <v>93</v>
      </c>
      <c r="L7" s="138" t="s">
        <v>94</v>
      </c>
      <c r="M7" s="55" t="s">
        <v>93</v>
      </c>
      <c r="N7" s="138" t="s">
        <v>94</v>
      </c>
      <c r="O7" s="55" t="s">
        <v>93</v>
      </c>
      <c r="P7" s="138" t="s">
        <v>94</v>
      </c>
      <c r="Q7" s="55" t="s">
        <v>93</v>
      </c>
      <c r="R7" s="138" t="s">
        <v>94</v>
      </c>
      <c r="S7" s="55" t="s">
        <v>93</v>
      </c>
      <c r="T7" s="138" t="s">
        <v>94</v>
      </c>
      <c r="U7" s="55" t="s">
        <v>93</v>
      </c>
      <c r="V7" s="138" t="s">
        <v>94</v>
      </c>
      <c r="W7" s="55" t="s">
        <v>93</v>
      </c>
      <c r="X7" s="138" t="s">
        <v>94</v>
      </c>
      <c r="Y7" s="55" t="s">
        <v>93</v>
      </c>
      <c r="Z7" s="138" t="s">
        <v>94</v>
      </c>
      <c r="AA7" s="55" t="s">
        <v>93</v>
      </c>
      <c r="AB7" s="138" t="s">
        <v>94</v>
      </c>
      <c r="AC7" s="55" t="s">
        <v>93</v>
      </c>
      <c r="AD7" s="138" t="s">
        <v>94</v>
      </c>
      <c r="AE7" s="55" t="s">
        <v>93</v>
      </c>
      <c r="AF7" s="138" t="s">
        <v>94</v>
      </c>
      <c r="AG7" s="55" t="s">
        <v>93</v>
      </c>
      <c r="AH7" s="138" t="s">
        <v>94</v>
      </c>
      <c r="AI7" s="55" t="s">
        <v>93</v>
      </c>
      <c r="AJ7" s="80" t="s">
        <v>93</v>
      </c>
      <c r="AK7" s="58" t="s">
        <v>93</v>
      </c>
      <c r="AL7" s="19" t="s">
        <v>94</v>
      </c>
    </row>
    <row r="8" spans="1:38" s="276" customFormat="1" x14ac:dyDescent="0.2">
      <c r="B8" s="277"/>
      <c r="C8" s="277"/>
      <c r="D8" s="277"/>
      <c r="E8" s="278"/>
      <c r="F8" s="279"/>
      <c r="G8" s="257" t="s">
        <v>219</v>
      </c>
      <c r="H8" s="279"/>
      <c r="I8" s="257" t="s">
        <v>220</v>
      </c>
      <c r="J8" s="279"/>
      <c r="K8" s="257" t="s">
        <v>222</v>
      </c>
      <c r="L8" s="279"/>
      <c r="M8" s="257" t="s">
        <v>224</v>
      </c>
      <c r="N8" s="279"/>
      <c r="O8" s="257" t="s">
        <v>226</v>
      </c>
      <c r="P8" s="279"/>
      <c r="Q8" s="257" t="s">
        <v>216</v>
      </c>
      <c r="R8" s="279"/>
      <c r="S8" s="339" t="s">
        <v>218</v>
      </c>
      <c r="T8" s="279"/>
      <c r="U8" s="257" t="s">
        <v>221</v>
      </c>
      <c r="V8" s="279"/>
      <c r="W8" s="257" t="s">
        <v>217</v>
      </c>
      <c r="X8" s="279"/>
      <c r="Y8" s="257" t="s">
        <v>225</v>
      </c>
      <c r="Z8" s="279"/>
      <c r="AA8" s="257" t="s">
        <v>223</v>
      </c>
      <c r="AB8" s="279"/>
      <c r="AC8" s="257" t="s">
        <v>1011</v>
      </c>
      <c r="AD8" s="279"/>
      <c r="AE8" s="257" t="s">
        <v>227</v>
      </c>
      <c r="AF8" s="279"/>
      <c r="AG8" s="257" t="s">
        <v>1013</v>
      </c>
      <c r="AH8" s="279"/>
      <c r="AI8" s="257" t="s">
        <v>228</v>
      </c>
      <c r="AJ8" s="181"/>
      <c r="AK8" s="142"/>
      <c r="AL8" s="280"/>
    </row>
    <row r="9" spans="1:38" s="276" customFormat="1" x14ac:dyDescent="0.2">
      <c r="B9" s="277"/>
      <c r="C9" s="277"/>
      <c r="D9" s="277"/>
      <c r="E9" s="278"/>
      <c r="F9" s="279"/>
      <c r="G9" s="257" t="s">
        <v>231</v>
      </c>
      <c r="H9" s="279"/>
      <c r="I9" s="257" t="s">
        <v>232</v>
      </c>
      <c r="J9" s="279"/>
      <c r="K9" s="257" t="s">
        <v>234</v>
      </c>
      <c r="L9" s="279"/>
      <c r="M9" s="257" t="s">
        <v>236</v>
      </c>
      <c r="N9" s="279"/>
      <c r="O9" s="257" t="s">
        <v>238</v>
      </c>
      <c r="P9" s="279"/>
      <c r="Q9" s="257" t="s">
        <v>215</v>
      </c>
      <c r="R9" s="279"/>
      <c r="S9" s="257" t="s">
        <v>230</v>
      </c>
      <c r="T9" s="279"/>
      <c r="U9" s="257" t="s">
        <v>233</v>
      </c>
      <c r="V9" s="279"/>
      <c r="W9" s="257" t="s">
        <v>229</v>
      </c>
      <c r="X9" s="279"/>
      <c r="Y9" s="257" t="s">
        <v>237</v>
      </c>
      <c r="Z9" s="279"/>
      <c r="AA9" s="257" t="s">
        <v>235</v>
      </c>
      <c r="AB9" s="279"/>
      <c r="AC9" s="257" t="s">
        <v>1012</v>
      </c>
      <c r="AD9" s="279"/>
      <c r="AE9" s="257" t="s">
        <v>239</v>
      </c>
      <c r="AF9" s="279"/>
      <c r="AG9" s="257" t="s">
        <v>1014</v>
      </c>
      <c r="AH9" s="279"/>
      <c r="AI9" s="257" t="s">
        <v>240</v>
      </c>
      <c r="AJ9" s="181"/>
      <c r="AK9" s="142"/>
      <c r="AL9" s="280"/>
    </row>
    <row r="10" spans="1:38" s="276" customFormat="1" x14ac:dyDescent="0.2">
      <c r="B10" s="277"/>
      <c r="C10" s="277"/>
      <c r="D10" s="277"/>
      <c r="E10" s="278"/>
      <c r="F10" s="279"/>
      <c r="G10" s="257" t="s">
        <v>103</v>
      </c>
      <c r="H10" s="279"/>
      <c r="I10" s="257" t="s">
        <v>103</v>
      </c>
      <c r="J10" s="279"/>
      <c r="K10" s="257" t="s">
        <v>103</v>
      </c>
      <c r="L10" s="279"/>
      <c r="M10" s="257" t="s">
        <v>103</v>
      </c>
      <c r="N10" s="279"/>
      <c r="O10" s="257" t="s">
        <v>103</v>
      </c>
      <c r="P10" s="279"/>
      <c r="Q10" s="257" t="s">
        <v>103</v>
      </c>
      <c r="R10" s="279"/>
      <c r="S10" s="257" t="s">
        <v>103</v>
      </c>
      <c r="T10" s="279"/>
      <c r="U10" s="257" t="s">
        <v>103</v>
      </c>
      <c r="V10" s="279"/>
      <c r="W10" s="257" t="s">
        <v>103</v>
      </c>
      <c r="X10" s="279"/>
      <c r="Y10" s="257" t="s">
        <v>103</v>
      </c>
      <c r="Z10" s="279"/>
      <c r="AA10" s="257" t="s">
        <v>103</v>
      </c>
      <c r="AB10" s="279"/>
      <c r="AC10" s="257" t="s">
        <v>103</v>
      </c>
      <c r="AD10" s="279"/>
      <c r="AE10" s="257" t="s">
        <v>103</v>
      </c>
      <c r="AF10" s="279"/>
      <c r="AG10" s="257" t="s">
        <v>103</v>
      </c>
      <c r="AH10" s="279"/>
      <c r="AI10" s="257" t="s">
        <v>103</v>
      </c>
      <c r="AJ10" s="181"/>
      <c r="AK10" s="142"/>
      <c r="AL10" s="280"/>
    </row>
    <row r="11" spans="1:38" x14ac:dyDescent="0.2">
      <c r="F11" s="138" t="s">
        <v>990</v>
      </c>
      <c r="G11" s="55" t="s">
        <v>990</v>
      </c>
      <c r="H11" s="138" t="s">
        <v>990</v>
      </c>
      <c r="I11" s="55" t="s">
        <v>990</v>
      </c>
      <c r="J11" s="138" t="s">
        <v>990</v>
      </c>
      <c r="K11" s="55" t="s">
        <v>990</v>
      </c>
      <c r="L11" s="138" t="s">
        <v>990</v>
      </c>
      <c r="M11" s="55" t="s">
        <v>990</v>
      </c>
      <c r="N11" s="138" t="s">
        <v>990</v>
      </c>
      <c r="O11" s="55" t="s">
        <v>990</v>
      </c>
      <c r="P11" s="138" t="s">
        <v>990</v>
      </c>
      <c r="Q11" s="55" t="s">
        <v>990</v>
      </c>
      <c r="R11" s="138" t="s">
        <v>990</v>
      </c>
      <c r="S11" s="55" t="s">
        <v>990</v>
      </c>
      <c r="T11" s="138" t="s">
        <v>990</v>
      </c>
      <c r="U11" s="55" t="s">
        <v>990</v>
      </c>
      <c r="V11" s="138" t="s">
        <v>990</v>
      </c>
      <c r="W11" s="55" t="s">
        <v>990</v>
      </c>
      <c r="X11" s="138" t="s">
        <v>990</v>
      </c>
      <c r="Y11" s="55" t="s">
        <v>990</v>
      </c>
      <c r="Z11" s="138" t="s">
        <v>990</v>
      </c>
      <c r="AA11" s="55" t="s">
        <v>990</v>
      </c>
      <c r="AB11" s="138" t="s">
        <v>990</v>
      </c>
      <c r="AC11" s="55" t="s">
        <v>990</v>
      </c>
      <c r="AD11" s="138" t="s">
        <v>990</v>
      </c>
      <c r="AE11" s="55" t="s">
        <v>990</v>
      </c>
      <c r="AF11" s="138" t="s">
        <v>990</v>
      </c>
      <c r="AG11" s="55" t="s">
        <v>990</v>
      </c>
      <c r="AH11" s="138" t="s">
        <v>990</v>
      </c>
      <c r="AI11" s="55" t="s">
        <v>990</v>
      </c>
      <c r="AJ11" s="80" t="s">
        <v>990</v>
      </c>
      <c r="AK11" s="58" t="s">
        <v>990</v>
      </c>
      <c r="AL11" s="19" t="s">
        <v>990</v>
      </c>
    </row>
    <row r="12" spans="1:38" x14ac:dyDescent="0.2">
      <c r="F12" s="138" t="s">
        <v>675</v>
      </c>
      <c r="G12" s="55" t="s">
        <v>675</v>
      </c>
      <c r="H12" s="138" t="s">
        <v>675</v>
      </c>
      <c r="I12" s="55" t="s">
        <v>675</v>
      </c>
      <c r="J12" s="138" t="s">
        <v>196</v>
      </c>
      <c r="K12" s="55" t="s">
        <v>196</v>
      </c>
      <c r="L12" s="138" t="s">
        <v>676</v>
      </c>
      <c r="M12" s="55" t="s">
        <v>676</v>
      </c>
      <c r="N12" s="138" t="s">
        <v>196</v>
      </c>
      <c r="O12" s="55" t="s">
        <v>196</v>
      </c>
      <c r="P12" s="138" t="s">
        <v>196</v>
      </c>
      <c r="Q12" s="55" t="s">
        <v>196</v>
      </c>
      <c r="R12" s="138" t="s">
        <v>196</v>
      </c>
      <c r="S12" s="55" t="s">
        <v>196</v>
      </c>
      <c r="T12" s="138" t="s">
        <v>196</v>
      </c>
      <c r="U12" s="55" t="s">
        <v>196</v>
      </c>
      <c r="V12" s="138" t="s">
        <v>196</v>
      </c>
      <c r="W12" s="55" t="s">
        <v>196</v>
      </c>
      <c r="X12" s="138" t="s">
        <v>196</v>
      </c>
      <c r="Y12" s="55" t="s">
        <v>196</v>
      </c>
      <c r="Z12" s="138" t="s">
        <v>196</v>
      </c>
      <c r="AA12" s="55" t="s">
        <v>196</v>
      </c>
      <c r="AB12" s="138" t="s">
        <v>196</v>
      </c>
      <c r="AC12" s="55" t="s">
        <v>196</v>
      </c>
      <c r="AD12" s="138" t="s">
        <v>196</v>
      </c>
      <c r="AE12" s="55" t="s">
        <v>196</v>
      </c>
      <c r="AF12" s="138" t="s">
        <v>196</v>
      </c>
      <c r="AG12" s="55" t="s">
        <v>196</v>
      </c>
      <c r="AH12" s="138" t="s">
        <v>196</v>
      </c>
      <c r="AI12" s="55" t="s">
        <v>196</v>
      </c>
      <c r="AJ12" s="80" t="s">
        <v>196</v>
      </c>
      <c r="AK12" s="58" t="s">
        <v>196</v>
      </c>
      <c r="AL12" s="19" t="s">
        <v>196</v>
      </c>
    </row>
    <row r="13" spans="1:38" x14ac:dyDescent="0.2">
      <c r="AJ13" s="80"/>
      <c r="AK13" s="58"/>
      <c r="AL13" s="19"/>
    </row>
    <row r="14" spans="1:38" x14ac:dyDescent="0.2">
      <c r="A14" s="35" t="s">
        <v>573</v>
      </c>
      <c r="B14" s="35" t="s">
        <v>5</v>
      </c>
      <c r="C14" s="37" t="s">
        <v>34</v>
      </c>
      <c r="D14" s="37" t="s">
        <v>6</v>
      </c>
      <c r="E14" s="256" t="s">
        <v>74</v>
      </c>
      <c r="F14" s="298" t="s">
        <v>533</v>
      </c>
      <c r="G14" s="141" t="s">
        <v>534</v>
      </c>
      <c r="H14" s="298" t="s">
        <v>400</v>
      </c>
      <c r="I14" s="141" t="s">
        <v>401</v>
      </c>
      <c r="J14" s="298" t="s">
        <v>398</v>
      </c>
      <c r="K14" s="141" t="s">
        <v>399</v>
      </c>
      <c r="L14" s="298" t="s">
        <v>402</v>
      </c>
      <c r="M14" s="141" t="s">
        <v>403</v>
      </c>
      <c r="N14" s="298" t="s">
        <v>392</v>
      </c>
      <c r="O14" s="141" t="s">
        <v>393</v>
      </c>
      <c r="P14" s="298" t="s">
        <v>394</v>
      </c>
      <c r="Q14" s="141" t="s">
        <v>395</v>
      </c>
      <c r="R14" s="298" t="s">
        <v>396</v>
      </c>
      <c r="S14" s="141" t="s">
        <v>397</v>
      </c>
      <c r="T14" s="298" t="s">
        <v>404</v>
      </c>
      <c r="U14" s="141" t="s">
        <v>405</v>
      </c>
      <c r="V14" s="298" t="s">
        <v>406</v>
      </c>
      <c r="W14" s="141" t="s">
        <v>407</v>
      </c>
      <c r="X14" s="298" t="s">
        <v>408</v>
      </c>
      <c r="Y14" s="141" t="s">
        <v>409</v>
      </c>
      <c r="Z14" s="298" t="s">
        <v>410</v>
      </c>
      <c r="AA14" s="141" t="s">
        <v>411</v>
      </c>
      <c r="AB14" s="298" t="s">
        <v>896</v>
      </c>
      <c r="AC14" s="141" t="s">
        <v>897</v>
      </c>
      <c r="AD14" s="298" t="s">
        <v>412</v>
      </c>
      <c r="AE14" s="141" t="s">
        <v>413</v>
      </c>
      <c r="AF14" s="298" t="s">
        <v>903</v>
      </c>
      <c r="AG14" s="141" t="s">
        <v>904</v>
      </c>
      <c r="AH14" s="298" t="s">
        <v>414</v>
      </c>
      <c r="AI14" s="141" t="s">
        <v>415</v>
      </c>
      <c r="AJ14" s="143" t="s">
        <v>416</v>
      </c>
      <c r="AK14" s="75" t="s">
        <v>384</v>
      </c>
      <c r="AL14" s="177" t="s">
        <v>535</v>
      </c>
    </row>
    <row r="15" spans="1:38" x14ac:dyDescent="0.2">
      <c r="E15" s="27" t="str">
        <f>$B15&amp;"|"&amp;$C15&amp;"|"&amp;$D15</f>
        <v>||</v>
      </c>
      <c r="F15" s="138" t="str">
        <f>IF($D15="Female",100%,"")</f>
        <v/>
      </c>
      <c r="G15" s="55" t="str" cm="1">
        <f t="array" ref="G15">IFERROR(ROUND($F15*IF($C15="50+",SUM(SUMIFS(PMTCT!$AF:$AF,PMTCT!$B:$B,$B15,PMTCT!$C:$C,{"50-54","55-59","60-64","65+"},PMTCT!$D:$D,$D15)),INDEX(PMTCT!$AF:$AF,MATCH($E15,PMTCT!$E:$E,0))),0),"")</f>
        <v/>
      </c>
      <c r="H15" s="138" t="str">
        <f>IF($D15="Female",100%,"")</f>
        <v/>
      </c>
      <c r="I15" s="55" t="str" cm="1">
        <f t="array" ref="I15">IFERROR(ROUND($H15*IF($C15="50+",SUM(SUMIFS(PMTCT!$AV:$AV,PMTCT!$B:$B,$B15,PMTCT!$C:$C,{"50-54","55-59","60-64","65+"},PMTCT!$D:$D,$D15)),INDEX(PMTCT!$AV:$AV,MATCH($E15,PMTCT!$E:$E,0))),0),"")</f>
        <v/>
      </c>
      <c r="J15" s="138">
        <v>1</v>
      </c>
      <c r="K15" s="55" cm="1">
        <f t="array" ref="K15">IFERROR(ROUND($J15*IF($C15="50+",SUM(SUMIFS(TB!$Q:$Q,TB!$B:$B,$B15,TB!$C:$C,{"50-54","55-59","60-64","65+"},TB!$D:$D,$D15)),INDEX(TB!$Q:$Q,MATCH($E15,TB!$E:$E,0))),0),"")</f>
        <v>0</v>
      </c>
      <c r="L15" s="138" t="str">
        <f>IF($D15="Male",100%,"")</f>
        <v/>
      </c>
      <c r="M15" s="70" t="str" cm="1">
        <f t="array" ref="M15">IFERROR(ROUND($L14*IF($C14="50+",SUM(SUMIFS(VMMC!$AC:$AC,VMMC!$B:$B,$B14,VMMC!$C:$C,{"50-54","55-59","60-64","65+"},VMMC!$D:$D,$D14)),INDEX(VMMC!$AC:$AC,MATCH($E14,VMMC!$E:$E,0))),0),"")</f>
        <v/>
      </c>
      <c r="N15" s="138">
        <v>1</v>
      </c>
      <c r="O15" s="55" t="str" cm="1">
        <f t="array" ref="O15">IFERROR(ROUND($N15*IF($C15="50+",SUM(SUMIFS(Cascade!#REF!,Cascade!$B:$B,$B15,Cascade!$C:$C,{"50-54","55-59","60-64","65+"},Cascade!$D:$D,$D15)),INDEX(Cascade!#REF!,MATCH($E15,Cascade!$E:$E,0))),0),"")</f>
        <v/>
      </c>
      <c r="P15" s="138">
        <v>1</v>
      </c>
      <c r="Q15" s="55" t="str" cm="1">
        <f t="array" ref="Q15">IFERROR(ROUND($P15*IF($C15="50+",SUM(SUMIFS(Cascade!#REF!,Cascade!$B:$B,$B15,Cascade!$C:$C,{"50-54","55-59","60-64","65+"},Cascade!$D:$D,$D15)),INDEX(Cascade!#REF!,MATCH($E15,Cascade!$E:$E,0))),0),"")</f>
        <v/>
      </c>
      <c r="R15" s="138">
        <v>1</v>
      </c>
      <c r="S15" s="55" t="str">
        <f>IFERROR(ROUND($R15*INDEX(HTS!$AI:$AI,MATCH($E15,HTS!$E:$E,0)),0),"")</f>
        <v/>
      </c>
      <c r="T15" s="138">
        <v>1</v>
      </c>
      <c r="U15" s="55" t="str">
        <f>IFERROR(ROUND($T15*INDEX(HTS!$AR:$AR,MATCH($E15,HTS!$E:$E,0)),0),"")</f>
        <v/>
      </c>
      <c r="V15" s="138">
        <v>1</v>
      </c>
      <c r="W15" s="55" t="str">
        <f>IFERROR(ROUND($V15*INDEX(HTS!$AU:$AU,MATCH($E15,HTS!$E:$E,0)),0),"")</f>
        <v/>
      </c>
      <c r="X15" s="138">
        <v>1</v>
      </c>
      <c r="Y15" s="55" t="str">
        <f>IFERROR(ROUND($X15*INDEX(HTS!$AX:$AX,MATCH($E15,HTS!$E:$E,0)),0),"")</f>
        <v/>
      </c>
      <c r="Z15" s="138">
        <v>1</v>
      </c>
      <c r="AA15" s="55" t="str">
        <f>IFERROR(ROUND($Z15*INDEX(HTS!$BA:$BA,MATCH($E15,HTS!$E:$E,0)),0),"")</f>
        <v/>
      </c>
      <c r="AB15" s="138">
        <v>1</v>
      </c>
      <c r="AC15" s="55" t="str">
        <f>IFERROR(ROUND($AB15*INDEX(HTS!$BD:$BD,MATCH($E15,HTS!$E:$E,0)),0),"")</f>
        <v/>
      </c>
      <c r="AD15" s="138">
        <v>1</v>
      </c>
      <c r="AE15" s="55" t="str">
        <f>IFERROR(ROUND($AD15*INDEX(HTS!$BG:$BG,MATCH($E15,HTS!$E:$E,0)),0),"")</f>
        <v/>
      </c>
      <c r="AF15" s="138">
        <v>1</v>
      </c>
      <c r="AG15" s="55" t="str">
        <f>IFERROR(ROUND($AF15*INDEX(HTS!$BJ:$BJ,MATCH($E15,HTS!$E:$E,0)),0),"")</f>
        <v/>
      </c>
      <c r="AH15" s="138">
        <v>1</v>
      </c>
      <c r="AI15" s="55" t="str">
        <f>IFERROR(ROUND($AH15*INDEX(HTS!$BM:$BM,MATCH($E15,HTS!$E:$E,0)),0),"")</f>
        <v/>
      </c>
      <c r="AJ15" s="91">
        <f>SUM($G15,$I15,$K15,$M15,$O15,$Q15,$S15,$U15,$W15,$Y15,$AA15,$AC15,$AE15,$AG15,$AI15)</f>
        <v>0</v>
      </c>
      <c r="AK15" s="234" t="str">
        <f>INDEX(HTS!$BP:$BP,MATCH($E15,HTS!$E:$E,0))</f>
        <v/>
      </c>
      <c r="AL15" s="215" t="str">
        <f>IF(SUM($AK15)=0,"",$AJ15/$AK15)</f>
        <v/>
      </c>
    </row>
    <row r="16" spans="1:38" x14ac:dyDescent="0.2">
      <c r="M16" s="70"/>
    </row>
  </sheetData>
  <conditionalFormatting sqref="F1:I1048576">
    <cfRule type="expression" dxfId="195" priority="6">
      <formula>$D1="Male"</formula>
    </cfRule>
  </conditionalFormatting>
  <conditionalFormatting sqref="L1:M1048576">
    <cfRule type="expression" dxfId="194"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93" priority="2">
      <formula>AND(ISNUMBER(F1),OR(ROUND(F1,2)&gt;1,ROUND(F1,2)&lt;0))</formula>
    </cfRule>
    <cfRule type="expression" dxfId="192"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91"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89</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72</v>
      </c>
      <c r="G2" s="56"/>
      <c r="H2" s="17" t="s">
        <v>2</v>
      </c>
      <c r="I2" s="17"/>
      <c r="J2" s="17"/>
      <c r="K2" s="17"/>
      <c r="L2" s="51" t="s">
        <v>3</v>
      </c>
      <c r="M2" s="51"/>
      <c r="N2" s="51"/>
      <c r="O2" s="51"/>
      <c r="P2" s="87" t="s">
        <v>72</v>
      </c>
      <c r="Q2" s="94"/>
      <c r="R2" s="77"/>
      <c r="S2" s="212"/>
      <c r="T2" s="94"/>
      <c r="U2" s="212" t="s">
        <v>2</v>
      </c>
      <c r="V2" s="17"/>
      <c r="W2" s="51" t="s">
        <v>3</v>
      </c>
      <c r="X2" s="51"/>
      <c r="Y2" s="210" t="s">
        <v>2</v>
      </c>
      <c r="Z2" s="51" t="s">
        <v>3</v>
      </c>
      <c r="AA2" s="51"/>
      <c r="AB2" s="17" t="s">
        <v>72</v>
      </c>
      <c r="AC2" s="17"/>
    </row>
    <row r="3" spans="1:29" ht="117" customHeight="1" x14ac:dyDescent="0.2">
      <c r="A3" s="30"/>
      <c r="B3" s="30"/>
      <c r="C3" s="30"/>
      <c r="D3" s="30"/>
      <c r="E3" s="30"/>
      <c r="F3" s="222" t="s">
        <v>767</v>
      </c>
      <c r="G3" s="223" t="s">
        <v>974</v>
      </c>
      <c r="H3" s="31" t="s">
        <v>1022</v>
      </c>
      <c r="I3" s="31" t="s">
        <v>1021</v>
      </c>
      <c r="J3" s="31" t="s">
        <v>1020</v>
      </c>
      <c r="K3" s="31" t="s">
        <v>1019</v>
      </c>
      <c r="L3" s="52" t="s">
        <v>90</v>
      </c>
      <c r="M3" s="52" t="s">
        <v>35</v>
      </c>
      <c r="N3" s="52" t="s">
        <v>36</v>
      </c>
      <c r="O3" s="52" t="s">
        <v>39</v>
      </c>
      <c r="P3" s="123" t="s">
        <v>1079</v>
      </c>
      <c r="Q3" s="95" t="s">
        <v>1081</v>
      </c>
      <c r="R3" s="124" t="s">
        <v>1082</v>
      </c>
      <c r="S3" s="297" t="s">
        <v>1117</v>
      </c>
      <c r="T3" s="95" t="s">
        <v>1087</v>
      </c>
      <c r="U3" s="297" t="s">
        <v>1119</v>
      </c>
      <c r="V3" s="31" t="s">
        <v>1120</v>
      </c>
      <c r="W3" s="52" t="s">
        <v>31</v>
      </c>
      <c r="X3" s="52" t="s">
        <v>32</v>
      </c>
      <c r="Y3" s="304" t="s">
        <v>1018</v>
      </c>
      <c r="Z3" s="52" t="s">
        <v>31</v>
      </c>
      <c r="AA3" s="52" t="s">
        <v>32</v>
      </c>
      <c r="AB3" s="302" t="s">
        <v>256</v>
      </c>
      <c r="AC3" s="302" t="s">
        <v>257</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97</v>
      </c>
      <c r="B5" s="25" t="s">
        <v>97</v>
      </c>
      <c r="C5" s="25" t="s">
        <v>97</v>
      </c>
      <c r="D5" s="25" t="s">
        <v>97</v>
      </c>
      <c r="E5" s="25" t="s">
        <v>97</v>
      </c>
      <c r="F5" s="80" t="s">
        <v>97</v>
      </c>
      <c r="G5" s="58" t="s">
        <v>97</v>
      </c>
      <c r="H5" s="19" t="s">
        <v>97</v>
      </c>
      <c r="I5" s="19" t="s">
        <v>97</v>
      </c>
      <c r="J5" s="19" t="s">
        <v>97</v>
      </c>
      <c r="K5" s="19" t="s">
        <v>97</v>
      </c>
      <c r="L5" s="55" t="s">
        <v>108</v>
      </c>
      <c r="M5" s="55" t="s">
        <v>108</v>
      </c>
      <c r="N5" s="55" t="s">
        <v>108</v>
      </c>
      <c r="O5" s="55" t="s">
        <v>108</v>
      </c>
      <c r="P5" s="80" t="s">
        <v>97</v>
      </c>
      <c r="Q5" s="79" t="s">
        <v>108</v>
      </c>
      <c r="R5" s="58" t="s">
        <v>108</v>
      </c>
      <c r="S5" s="215" t="s">
        <v>97</v>
      </c>
      <c r="T5" s="97" t="s">
        <v>97</v>
      </c>
      <c r="U5" s="215" t="s">
        <v>97</v>
      </c>
      <c r="V5" s="19" t="s">
        <v>97</v>
      </c>
      <c r="W5" s="55" t="s">
        <v>108</v>
      </c>
      <c r="X5" s="55" t="s">
        <v>108</v>
      </c>
      <c r="Y5" s="138" t="s">
        <v>97</v>
      </c>
      <c r="Z5" s="55" t="s">
        <v>108</v>
      </c>
      <c r="AA5" s="55" t="s">
        <v>108</v>
      </c>
      <c r="AB5" s="19" t="s">
        <v>97</v>
      </c>
      <c r="AC5" s="19" t="s">
        <v>97</v>
      </c>
    </row>
    <row r="6" spans="1:29" x14ac:dyDescent="0.2">
      <c r="A6" s="25" t="s">
        <v>195</v>
      </c>
      <c r="B6" s="25" t="s">
        <v>195</v>
      </c>
      <c r="C6" s="25" t="s">
        <v>195</v>
      </c>
      <c r="D6" s="25" t="s">
        <v>195</v>
      </c>
      <c r="E6" s="25" t="s">
        <v>195</v>
      </c>
      <c r="F6" s="80" t="s">
        <v>92</v>
      </c>
      <c r="G6" s="58" t="s">
        <v>92</v>
      </c>
      <c r="H6" s="19" t="s">
        <v>111</v>
      </c>
      <c r="I6" s="19" t="s">
        <v>111</v>
      </c>
      <c r="J6" s="19" t="s">
        <v>110</v>
      </c>
      <c r="K6" s="19" t="s">
        <v>110</v>
      </c>
      <c r="L6" s="55" t="s">
        <v>91</v>
      </c>
      <c r="M6" s="55" t="s">
        <v>91</v>
      </c>
      <c r="N6" s="55" t="s">
        <v>91</v>
      </c>
      <c r="O6" s="55" t="s">
        <v>91</v>
      </c>
      <c r="P6" s="80" t="s">
        <v>110</v>
      </c>
      <c r="Q6" s="79" t="s">
        <v>109</v>
      </c>
      <c r="R6" s="58" t="s">
        <v>109</v>
      </c>
      <c r="S6" s="215" t="s">
        <v>92</v>
      </c>
      <c r="T6" s="97" t="s">
        <v>92</v>
      </c>
      <c r="U6" s="215" t="s">
        <v>111</v>
      </c>
      <c r="V6" s="19" t="s">
        <v>111</v>
      </c>
      <c r="W6" s="55" t="s">
        <v>91</v>
      </c>
      <c r="X6" s="55" t="s">
        <v>91</v>
      </c>
      <c r="Y6" s="138" t="s">
        <v>111</v>
      </c>
      <c r="Z6" s="55" t="s">
        <v>91</v>
      </c>
      <c r="AA6" s="55" t="s">
        <v>91</v>
      </c>
      <c r="AB6" s="19" t="s">
        <v>92</v>
      </c>
      <c r="AC6" s="19" t="s">
        <v>92</v>
      </c>
    </row>
    <row r="7" spans="1:29" x14ac:dyDescent="0.2">
      <c r="A7" s="25" t="s">
        <v>107</v>
      </c>
      <c r="B7" s="25" t="s">
        <v>107</v>
      </c>
      <c r="C7" s="25" t="s">
        <v>107</v>
      </c>
      <c r="D7" s="25" t="s">
        <v>107</v>
      </c>
      <c r="E7" s="25" t="s">
        <v>107</v>
      </c>
      <c r="F7" s="80" t="s">
        <v>93</v>
      </c>
      <c r="G7" s="58" t="s">
        <v>93</v>
      </c>
      <c r="H7" s="19" t="s">
        <v>94</v>
      </c>
      <c r="I7" s="19" t="s">
        <v>94</v>
      </c>
      <c r="J7" s="19" t="s">
        <v>94</v>
      </c>
      <c r="K7" s="19" t="s">
        <v>94</v>
      </c>
      <c r="L7" s="55" t="s">
        <v>93</v>
      </c>
      <c r="M7" s="55" t="s">
        <v>93</v>
      </c>
      <c r="N7" s="55" t="s">
        <v>93</v>
      </c>
      <c r="O7" s="55" t="s">
        <v>93</v>
      </c>
      <c r="P7" s="80" t="s">
        <v>93</v>
      </c>
      <c r="Q7" s="79" t="s">
        <v>93</v>
      </c>
      <c r="R7" s="58" t="s">
        <v>93</v>
      </c>
      <c r="S7" s="215" t="s">
        <v>94</v>
      </c>
      <c r="T7" s="97" t="s">
        <v>93</v>
      </c>
      <c r="U7" s="215" t="s">
        <v>94</v>
      </c>
      <c r="V7" s="19" t="s">
        <v>94</v>
      </c>
      <c r="W7" s="55" t="s">
        <v>93</v>
      </c>
      <c r="X7" s="55" t="s">
        <v>93</v>
      </c>
      <c r="Y7" s="138" t="s">
        <v>94</v>
      </c>
      <c r="Z7" s="55" t="s">
        <v>93</v>
      </c>
      <c r="AA7" s="55" t="s">
        <v>93</v>
      </c>
      <c r="AB7" s="19" t="s">
        <v>94</v>
      </c>
      <c r="AC7" s="19" t="s">
        <v>94</v>
      </c>
    </row>
    <row r="8" spans="1:29" x14ac:dyDescent="0.2">
      <c r="L8" s="257" t="s">
        <v>161</v>
      </c>
      <c r="M8" s="257" t="s">
        <v>161</v>
      </c>
      <c r="N8" s="257" t="s">
        <v>161</v>
      </c>
      <c r="O8" s="257" t="s">
        <v>161</v>
      </c>
      <c r="P8" s="181"/>
      <c r="Q8" s="306" t="s">
        <v>206</v>
      </c>
      <c r="R8" s="260" t="s">
        <v>206</v>
      </c>
      <c r="W8" s="257" t="s">
        <v>205</v>
      </c>
      <c r="X8" s="257" t="s">
        <v>205</v>
      </c>
      <c r="Z8" s="257" t="s">
        <v>206</v>
      </c>
      <c r="AA8" s="257" t="s">
        <v>206</v>
      </c>
    </row>
    <row r="9" spans="1:29" x14ac:dyDescent="0.2">
      <c r="L9" s="257" t="s">
        <v>162</v>
      </c>
      <c r="M9" s="257" t="s">
        <v>162</v>
      </c>
      <c r="N9" s="257" t="s">
        <v>162</v>
      </c>
      <c r="O9" s="257" t="s">
        <v>162</v>
      </c>
      <c r="P9" s="181"/>
      <c r="Q9" s="306" t="s">
        <v>207</v>
      </c>
      <c r="R9" s="260" t="s">
        <v>207</v>
      </c>
      <c r="W9" s="257" t="s">
        <v>204</v>
      </c>
      <c r="X9" s="257" t="s">
        <v>204</v>
      </c>
      <c r="Z9" s="257" t="s">
        <v>207</v>
      </c>
      <c r="AA9" s="257" t="s">
        <v>207</v>
      </c>
    </row>
    <row r="10" spans="1:29" x14ac:dyDescent="0.2">
      <c r="L10" s="257" t="s">
        <v>163</v>
      </c>
      <c r="M10" s="257" t="s">
        <v>164</v>
      </c>
      <c r="N10" s="257" t="s">
        <v>165</v>
      </c>
      <c r="O10" s="257" t="s">
        <v>166</v>
      </c>
      <c r="P10" s="181"/>
      <c r="Q10" s="306" t="s">
        <v>118</v>
      </c>
      <c r="R10" s="260" t="s">
        <v>119</v>
      </c>
      <c r="W10" s="257" t="s">
        <v>118</v>
      </c>
      <c r="X10" s="257" t="s">
        <v>119</v>
      </c>
      <c r="Z10" s="257" t="s">
        <v>118</v>
      </c>
      <c r="AA10" s="257" t="s">
        <v>119</v>
      </c>
    </row>
    <row r="11" spans="1:29" x14ac:dyDescent="0.2">
      <c r="F11" s="80" t="s">
        <v>678</v>
      </c>
      <c r="G11" s="58" t="s">
        <v>678</v>
      </c>
      <c r="H11" s="19" t="s">
        <v>678</v>
      </c>
      <c r="I11" s="19" t="s">
        <v>678</v>
      </c>
      <c r="J11" s="19" t="s">
        <v>678</v>
      </c>
      <c r="K11" s="19" t="s">
        <v>678</v>
      </c>
      <c r="L11" s="55" t="s">
        <v>678</v>
      </c>
      <c r="M11" s="55" t="s">
        <v>678</v>
      </c>
      <c r="N11" s="55" t="s">
        <v>678</v>
      </c>
      <c r="O11" s="55" t="s">
        <v>678</v>
      </c>
      <c r="P11" s="80" t="s">
        <v>678</v>
      </c>
      <c r="Q11" s="79" t="s">
        <v>678</v>
      </c>
      <c r="R11" s="58" t="s">
        <v>678</v>
      </c>
      <c r="S11" s="215" t="s">
        <v>678</v>
      </c>
      <c r="T11" s="97" t="s">
        <v>678</v>
      </c>
      <c r="U11" s="215" t="s">
        <v>678</v>
      </c>
      <c r="V11" s="19" t="s">
        <v>678</v>
      </c>
      <c r="W11" s="55" t="s">
        <v>678</v>
      </c>
      <c r="X11" s="55" t="s">
        <v>678</v>
      </c>
      <c r="Y11" s="138" t="s">
        <v>678</v>
      </c>
      <c r="Z11" s="55" t="s">
        <v>678</v>
      </c>
      <c r="AA11" s="55" t="s">
        <v>678</v>
      </c>
      <c r="AB11" s="19" t="s">
        <v>678</v>
      </c>
      <c r="AC11" s="19" t="s">
        <v>678</v>
      </c>
    </row>
    <row r="12" spans="1:29" x14ac:dyDescent="0.2">
      <c r="F12" s="80" t="s">
        <v>196</v>
      </c>
      <c r="G12" s="58" t="s">
        <v>196</v>
      </c>
      <c r="H12" s="19" t="s">
        <v>196</v>
      </c>
      <c r="I12" s="19" t="s">
        <v>196</v>
      </c>
      <c r="J12" s="19" t="s">
        <v>196</v>
      </c>
      <c r="K12" s="19" t="s">
        <v>196</v>
      </c>
      <c r="L12" s="55" t="s">
        <v>196</v>
      </c>
      <c r="M12" s="55" t="s">
        <v>196</v>
      </c>
      <c r="N12" s="55" t="s">
        <v>196</v>
      </c>
      <c r="O12" s="55" t="s">
        <v>196</v>
      </c>
      <c r="P12" s="80" t="s">
        <v>196</v>
      </c>
      <c r="Q12" s="79" t="s">
        <v>196</v>
      </c>
      <c r="R12" s="58" t="s">
        <v>196</v>
      </c>
      <c r="S12" s="215" t="s">
        <v>196</v>
      </c>
      <c r="T12" s="97" t="s">
        <v>196</v>
      </c>
      <c r="U12" s="215" t="s">
        <v>196</v>
      </c>
      <c r="V12" s="19" t="s">
        <v>196</v>
      </c>
      <c r="W12" s="55" t="s">
        <v>196</v>
      </c>
      <c r="X12" s="55" t="s">
        <v>196</v>
      </c>
      <c r="Y12" s="138" t="s">
        <v>196</v>
      </c>
      <c r="Z12" s="55" t="s">
        <v>196</v>
      </c>
      <c r="AA12" s="55" t="s">
        <v>196</v>
      </c>
      <c r="AB12" s="19" t="s">
        <v>196</v>
      </c>
      <c r="AC12" s="19" t="s">
        <v>196</v>
      </c>
    </row>
    <row r="14" spans="1:29" x14ac:dyDescent="0.2">
      <c r="A14" s="35" t="s">
        <v>573</v>
      </c>
      <c r="B14" s="35" t="s">
        <v>5</v>
      </c>
      <c r="C14" s="37" t="s">
        <v>34</v>
      </c>
      <c r="D14" s="37" t="s">
        <v>6</v>
      </c>
      <c r="E14" s="37" t="s">
        <v>74</v>
      </c>
      <c r="F14" s="143" t="s">
        <v>309</v>
      </c>
      <c r="G14" s="75" t="s">
        <v>307</v>
      </c>
      <c r="H14" s="177" t="s">
        <v>975</v>
      </c>
      <c r="I14" s="177" t="s">
        <v>976</v>
      </c>
      <c r="J14" s="177" t="s">
        <v>417</v>
      </c>
      <c r="K14" s="177" t="s">
        <v>418</v>
      </c>
      <c r="L14" s="141" t="s">
        <v>419</v>
      </c>
      <c r="M14" s="141" t="s">
        <v>420</v>
      </c>
      <c r="N14" s="141" t="s">
        <v>421</v>
      </c>
      <c r="O14" s="141" t="s">
        <v>422</v>
      </c>
      <c r="P14" s="143" t="s">
        <v>1080</v>
      </c>
      <c r="Q14" s="145" t="s">
        <v>427</v>
      </c>
      <c r="R14" s="75" t="s">
        <v>428</v>
      </c>
      <c r="S14" s="216" t="s">
        <v>1088</v>
      </c>
      <c r="T14" s="145" t="s">
        <v>1086</v>
      </c>
      <c r="U14" s="216" t="s">
        <v>423</v>
      </c>
      <c r="V14" s="177" t="s">
        <v>424</v>
      </c>
      <c r="W14" s="141" t="s">
        <v>425</v>
      </c>
      <c r="X14" s="141" t="s">
        <v>426</v>
      </c>
      <c r="Y14" s="298" t="s">
        <v>429</v>
      </c>
      <c r="Z14" s="141" t="s">
        <v>430</v>
      </c>
      <c r="AA14" s="141" t="s">
        <v>431</v>
      </c>
      <c r="AB14" s="177" t="s">
        <v>432</v>
      </c>
      <c r="AC14" s="177" t="s">
        <v>433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190" priority="7">
      <formula>AND(ISNUMBER(V1),ROUND(SUM(V1),2)&lt;90%)</formula>
    </cfRule>
  </conditionalFormatting>
  <conditionalFormatting sqref="H1:K1048576 U1:V1048576 Y1:Y1048576">
    <cfRule type="expression" dxfId="189" priority="3">
      <formula>AND(ISNUMBER(H1),OR(ROUND(SUM(H1),2)&gt;1,ROUND(SUM(H1),2)&lt;0))</formula>
    </cfRule>
  </conditionalFormatting>
  <conditionalFormatting sqref="H1:H1048576 J1:J1048576">
    <cfRule type="expression" dxfId="188" priority="2164">
      <formula>AND(SUM($F1)&lt;&gt;0,H1="",ROW(H1)&gt;14)</formula>
    </cfRule>
  </conditionalFormatting>
  <conditionalFormatting sqref="I1:I1048576 K1:K1048576">
    <cfRule type="expression" dxfId="187" priority="2166">
      <formula>AND(SUM($G1)&gt;0,I1="",ROW(I1)&gt;14)</formula>
    </cfRule>
  </conditionalFormatting>
  <conditionalFormatting sqref="H1:I1048576 U1:U1048576">
    <cfRule type="expression" dxfId="186" priority="4">
      <formula>AND(ISNUMBER(H1),ROUND(SUM(H1),2)&lt;100%)</formula>
    </cfRule>
  </conditionalFormatting>
  <conditionalFormatting sqref="F1:G1048576 L1:P1048576">
    <cfRule type="expression" dxfId="185" priority="1">
      <formula>AND(ISNUMBER(F1),ROUND(SUM(F1),2)&lt;0)</formula>
    </cfRule>
  </conditionalFormatting>
  <conditionalFormatting sqref="W1:X1048576 Z1:AA1048576">
    <cfRule type="expression" dxfId="184" priority="3284">
      <formula>AND(ISNUMBER(C1),ROUND(SUM(C1),2)&lt;0)</formula>
    </cfRule>
  </conditionalFormatting>
  <conditionalFormatting sqref="R1:S1048576">
    <cfRule type="expression" dxfId="183" priority="3286">
      <formula>AND(ISNUMBER(A1),ROUND(SUM(A1),2)&lt;0)</formula>
    </cfRule>
  </conditionalFormatting>
  <conditionalFormatting sqref="Q1:Q1048576 T1:T1048576">
    <cfRule type="expression" dxfId="18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72</v>
      </c>
      <c r="G2" s="17" t="s">
        <v>2</v>
      </c>
      <c r="H2" s="51" t="s">
        <v>3</v>
      </c>
    </row>
    <row r="3" spans="1:8" ht="117" customHeight="1" x14ac:dyDescent="0.2">
      <c r="A3" s="30"/>
      <c r="B3" s="30"/>
      <c r="C3" s="30"/>
      <c r="D3" s="30"/>
      <c r="E3" s="30"/>
      <c r="F3" s="123" t="s">
        <v>843</v>
      </c>
      <c r="G3" s="31" t="s">
        <v>253</v>
      </c>
      <c r="H3" s="52" t="s">
        <v>844</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97</v>
      </c>
      <c r="B5" s="25" t="s">
        <v>97</v>
      </c>
      <c r="C5" s="25" t="s">
        <v>97</v>
      </c>
      <c r="D5" s="25" t="s">
        <v>97</v>
      </c>
      <c r="E5" s="25" t="s">
        <v>97</v>
      </c>
      <c r="F5" s="80" t="s">
        <v>108</v>
      </c>
      <c r="G5" s="19" t="s">
        <v>97</v>
      </c>
      <c r="H5" s="55" t="s">
        <v>108</v>
      </c>
    </row>
    <row r="6" spans="1:8" x14ac:dyDescent="0.2">
      <c r="A6" s="25" t="s">
        <v>195</v>
      </c>
      <c r="B6" s="25" t="s">
        <v>195</v>
      </c>
      <c r="C6" s="25" t="s">
        <v>195</v>
      </c>
      <c r="D6" s="25" t="s">
        <v>195</v>
      </c>
      <c r="E6" s="25" t="s">
        <v>195</v>
      </c>
      <c r="F6" s="80" t="s">
        <v>109</v>
      </c>
      <c r="G6" s="19" t="s">
        <v>111</v>
      </c>
      <c r="H6" s="55" t="s">
        <v>91</v>
      </c>
    </row>
    <row r="7" spans="1:8" x14ac:dyDescent="0.2">
      <c r="A7" s="25" t="s">
        <v>107</v>
      </c>
      <c r="B7" s="25" t="s">
        <v>107</v>
      </c>
      <c r="C7" s="25" t="s">
        <v>107</v>
      </c>
      <c r="D7" s="25" t="s">
        <v>107</v>
      </c>
      <c r="E7" s="25" t="s">
        <v>107</v>
      </c>
      <c r="F7" s="80" t="s">
        <v>93</v>
      </c>
      <c r="G7" s="19" t="s">
        <v>94</v>
      </c>
      <c r="H7" s="55" t="s">
        <v>93</v>
      </c>
    </row>
    <row r="8" spans="1:8" x14ac:dyDescent="0.2">
      <c r="F8" s="262" t="s">
        <v>185</v>
      </c>
      <c r="H8" s="257" t="s">
        <v>185</v>
      </c>
    </row>
    <row r="9" spans="1:8" x14ac:dyDescent="0.2">
      <c r="F9" s="262" t="s">
        <v>186</v>
      </c>
      <c r="H9" s="257" t="s">
        <v>186</v>
      </c>
    </row>
    <row r="10" spans="1:8" x14ac:dyDescent="0.2">
      <c r="F10" s="262"/>
      <c r="H10" s="257"/>
    </row>
    <row r="11" spans="1:8" x14ac:dyDescent="0.2">
      <c r="F11" s="80" t="s">
        <v>989</v>
      </c>
      <c r="G11" s="34" t="s">
        <v>989</v>
      </c>
      <c r="H11" s="55" t="s">
        <v>989</v>
      </c>
    </row>
    <row r="12" spans="1:8" x14ac:dyDescent="0.2">
      <c r="F12" s="80" t="s">
        <v>196</v>
      </c>
      <c r="G12" s="19" t="s">
        <v>196</v>
      </c>
      <c r="H12" s="55" t="s">
        <v>196</v>
      </c>
    </row>
    <row r="14" spans="1:8" x14ac:dyDescent="0.2">
      <c r="A14" s="37" t="s">
        <v>573</v>
      </c>
      <c r="B14" s="37" t="s">
        <v>5</v>
      </c>
      <c r="C14" s="37" t="s">
        <v>34</v>
      </c>
      <c r="D14" s="37" t="s">
        <v>6</v>
      </c>
      <c r="E14" s="37" t="s">
        <v>74</v>
      </c>
      <c r="F14" s="143" t="s">
        <v>454</v>
      </c>
      <c r="G14" s="177" t="s">
        <v>537</v>
      </c>
      <c r="H14" s="141" t="s">
        <v>455</v>
      </c>
    </row>
    <row r="15" spans="1:8" x14ac:dyDescent="0.2">
      <c r="E15" s="25" t="str">
        <f>B15&amp;"|"&amp;C15&amp;"|"&amp;D15</f>
        <v>||</v>
      </c>
      <c r="G15" s="19" t="str">
        <f>IF(SUM($F15)=0,"",0%)</f>
        <v/>
      </c>
      <c r="H15" s="55" t="str">
        <f>IF(SUM($F15)=0,"",ROUND($F15*(1+$G15),0))</f>
        <v/>
      </c>
    </row>
  </sheetData>
  <conditionalFormatting sqref="F1:F1048576 H1:H1048576">
    <cfRule type="expression" dxfId="18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72</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592</v>
      </c>
      <c r="G3" s="116" t="s">
        <v>486</v>
      </c>
      <c r="H3" s="116" t="s">
        <v>845</v>
      </c>
      <c r="I3" s="116" t="s">
        <v>843</v>
      </c>
      <c r="J3" s="31" t="s">
        <v>252</v>
      </c>
      <c r="K3" s="31" t="s">
        <v>1032</v>
      </c>
      <c r="L3" s="31" t="s">
        <v>1033</v>
      </c>
      <c r="M3" s="302" t="s">
        <v>1034</v>
      </c>
      <c r="N3" s="31" t="s">
        <v>1035</v>
      </c>
      <c r="O3" s="52" t="s">
        <v>270</v>
      </c>
      <c r="P3" s="52" t="s">
        <v>483</v>
      </c>
      <c r="Q3" s="52" t="s">
        <v>484</v>
      </c>
      <c r="R3" s="52" t="s">
        <v>570</v>
      </c>
      <c r="S3" s="52" t="s">
        <v>571</v>
      </c>
      <c r="T3" s="304" t="s">
        <v>1083</v>
      </c>
      <c r="U3" s="52" t="s">
        <v>1036</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97</v>
      </c>
      <c r="B5" s="25" t="s">
        <v>97</v>
      </c>
      <c r="C5" s="25" t="s">
        <v>97</v>
      </c>
      <c r="D5" s="25" t="s">
        <v>97</v>
      </c>
      <c r="E5" s="25" t="s">
        <v>97</v>
      </c>
      <c r="F5" s="178" t="s">
        <v>97</v>
      </c>
      <c r="G5" s="178" t="s">
        <v>97</v>
      </c>
      <c r="H5" s="178" t="s">
        <v>97</v>
      </c>
      <c r="I5" s="178" t="s">
        <v>97</v>
      </c>
      <c r="J5" s="19" t="s">
        <v>97</v>
      </c>
      <c r="K5" s="19" t="s">
        <v>97</v>
      </c>
      <c r="L5" s="19" t="s">
        <v>97</v>
      </c>
      <c r="M5" s="19" t="s">
        <v>97</v>
      </c>
      <c r="N5" s="19" t="s">
        <v>97</v>
      </c>
      <c r="O5" s="55" t="s">
        <v>97</v>
      </c>
      <c r="P5" s="55" t="s">
        <v>108</v>
      </c>
      <c r="Q5" s="55" t="s">
        <v>108</v>
      </c>
      <c r="R5" s="55" t="s">
        <v>108</v>
      </c>
      <c r="S5" s="55" t="s">
        <v>108</v>
      </c>
      <c r="T5" s="138" t="s">
        <v>97</v>
      </c>
      <c r="U5" s="55" t="s">
        <v>108</v>
      </c>
    </row>
    <row r="6" spans="1:21" s="23" customFormat="1" x14ac:dyDescent="0.2">
      <c r="A6" s="25" t="s">
        <v>195</v>
      </c>
      <c r="B6" s="25" t="s">
        <v>195</v>
      </c>
      <c r="C6" s="25" t="s">
        <v>195</v>
      </c>
      <c r="D6" s="25" t="s">
        <v>195</v>
      </c>
      <c r="E6" s="25" t="s">
        <v>195</v>
      </c>
      <c r="F6" s="178" t="s">
        <v>92</v>
      </c>
      <c r="G6" s="178" t="s">
        <v>110</v>
      </c>
      <c r="H6" s="178" t="s">
        <v>110</v>
      </c>
      <c r="I6" s="178" t="s">
        <v>110</v>
      </c>
      <c r="J6" s="19" t="s">
        <v>111</v>
      </c>
      <c r="K6" s="19" t="s">
        <v>111</v>
      </c>
      <c r="L6" s="19" t="s">
        <v>111</v>
      </c>
      <c r="M6" s="19" t="s">
        <v>111</v>
      </c>
      <c r="N6" s="19" t="s">
        <v>111</v>
      </c>
      <c r="O6" s="55" t="s">
        <v>92</v>
      </c>
      <c r="P6" s="55" t="s">
        <v>91</v>
      </c>
      <c r="Q6" s="55" t="s">
        <v>91</v>
      </c>
      <c r="R6" s="55" t="s">
        <v>91</v>
      </c>
      <c r="S6" s="55" t="s">
        <v>91</v>
      </c>
      <c r="T6" s="138" t="s">
        <v>111</v>
      </c>
      <c r="U6" s="55" t="s">
        <v>91</v>
      </c>
    </row>
    <row r="7" spans="1:21" s="23" customFormat="1" x14ac:dyDescent="0.2">
      <c r="A7" s="25" t="s">
        <v>107</v>
      </c>
      <c r="B7" s="25" t="s">
        <v>107</v>
      </c>
      <c r="C7" s="25" t="s">
        <v>107</v>
      </c>
      <c r="D7" s="25" t="s">
        <v>107</v>
      </c>
      <c r="E7" s="25" t="s">
        <v>107</v>
      </c>
      <c r="F7" s="178" t="s">
        <v>93</v>
      </c>
      <c r="G7" s="178" t="s">
        <v>107</v>
      </c>
      <c r="H7" s="178" t="s">
        <v>93</v>
      </c>
      <c r="I7" s="58" t="s">
        <v>93</v>
      </c>
      <c r="J7" s="19" t="s">
        <v>94</v>
      </c>
      <c r="K7" s="19" t="s">
        <v>94</v>
      </c>
      <c r="L7" s="19" t="s">
        <v>94</v>
      </c>
      <c r="M7" s="19" t="s">
        <v>94</v>
      </c>
      <c r="N7" s="19" t="s">
        <v>94</v>
      </c>
      <c r="O7" s="55" t="s">
        <v>93</v>
      </c>
      <c r="P7" s="55" t="s">
        <v>93</v>
      </c>
      <c r="Q7" s="55" t="s">
        <v>93</v>
      </c>
      <c r="R7" s="55" t="s">
        <v>93</v>
      </c>
      <c r="S7" s="55" t="s">
        <v>93</v>
      </c>
      <c r="T7" s="138" t="s">
        <v>94</v>
      </c>
      <c r="U7" s="55" t="s">
        <v>93</v>
      </c>
    </row>
    <row r="8" spans="1:21" s="23" customFormat="1" x14ac:dyDescent="0.2">
      <c r="A8" s="25"/>
      <c r="B8" s="25"/>
      <c r="C8" s="25"/>
      <c r="D8" s="25"/>
      <c r="E8" s="25"/>
      <c r="F8" s="178"/>
      <c r="G8" s="150"/>
      <c r="H8" s="273" t="s">
        <v>997</v>
      </c>
      <c r="I8" s="265" t="s">
        <v>998</v>
      </c>
      <c r="J8" s="19"/>
      <c r="K8" s="19"/>
      <c r="L8" s="19"/>
      <c r="M8" s="19"/>
      <c r="N8" s="19"/>
      <c r="O8" s="55"/>
      <c r="P8" s="275" t="s">
        <v>689</v>
      </c>
      <c r="Q8" s="275" t="s">
        <v>687</v>
      </c>
      <c r="R8" s="257" t="s">
        <v>691</v>
      </c>
      <c r="S8" s="257" t="s">
        <v>691</v>
      </c>
      <c r="T8" s="279"/>
      <c r="U8" s="257" t="s">
        <v>169</v>
      </c>
    </row>
    <row r="9" spans="1:21" s="23" customFormat="1" x14ac:dyDescent="0.2">
      <c r="A9" s="25"/>
      <c r="B9" s="25"/>
      <c r="C9" s="25"/>
      <c r="D9" s="25"/>
      <c r="E9" s="25"/>
      <c r="F9" s="178"/>
      <c r="G9" s="150"/>
      <c r="H9" s="273" t="s">
        <v>999</v>
      </c>
      <c r="I9" s="265" t="s">
        <v>1000</v>
      </c>
      <c r="J9" s="19"/>
      <c r="K9" s="19"/>
      <c r="L9" s="19"/>
      <c r="M9" s="19"/>
      <c r="N9" s="19"/>
      <c r="O9" s="55"/>
      <c r="P9" s="275" t="s">
        <v>690</v>
      </c>
      <c r="Q9" s="275" t="s">
        <v>688</v>
      </c>
      <c r="R9" s="257" t="s">
        <v>692</v>
      </c>
      <c r="S9" s="257" t="s">
        <v>692</v>
      </c>
      <c r="T9" s="279"/>
      <c r="U9" s="257" t="s">
        <v>170</v>
      </c>
    </row>
    <row r="10" spans="1:21" s="23" customFormat="1" x14ac:dyDescent="0.2">
      <c r="A10" s="25"/>
      <c r="B10" s="25"/>
      <c r="C10" s="25"/>
      <c r="D10" s="25"/>
      <c r="E10" s="25"/>
      <c r="F10" s="178"/>
      <c r="G10" s="150"/>
      <c r="H10" s="274"/>
      <c r="I10" s="260"/>
      <c r="J10" s="19"/>
      <c r="K10" s="19"/>
      <c r="L10" s="19"/>
      <c r="M10" s="19"/>
      <c r="N10" s="19"/>
      <c r="O10" s="55"/>
      <c r="P10" s="257"/>
      <c r="Q10" s="257"/>
      <c r="R10" s="257" t="s">
        <v>168</v>
      </c>
      <c r="S10" s="257" t="s">
        <v>167</v>
      </c>
      <c r="T10" s="279"/>
      <c r="U10" s="257"/>
    </row>
    <row r="11" spans="1:21" s="23" customFormat="1" x14ac:dyDescent="0.2">
      <c r="A11" s="25"/>
      <c r="B11" s="25"/>
      <c r="C11" s="25"/>
      <c r="D11" s="25"/>
      <c r="E11" s="25"/>
      <c r="F11" s="178" t="s">
        <v>679</v>
      </c>
      <c r="G11" s="150"/>
      <c r="H11" s="178" t="s">
        <v>679</v>
      </c>
      <c r="I11" s="58" t="s">
        <v>679</v>
      </c>
      <c r="J11" s="34" t="s">
        <v>679</v>
      </c>
      <c r="K11" s="34" t="s">
        <v>680</v>
      </c>
      <c r="L11" s="34" t="s">
        <v>681</v>
      </c>
      <c r="M11" s="34" t="s">
        <v>679</v>
      </c>
      <c r="N11" s="19" t="s">
        <v>679</v>
      </c>
      <c r="O11" s="55" t="s">
        <v>679</v>
      </c>
      <c r="P11" s="55" t="s">
        <v>680</v>
      </c>
      <c r="Q11" s="55" t="s">
        <v>681</v>
      </c>
      <c r="R11" s="55" t="s">
        <v>679</v>
      </c>
      <c r="S11" s="55" t="s">
        <v>679</v>
      </c>
      <c r="T11" s="138" t="s">
        <v>682</v>
      </c>
      <c r="U11" s="55" t="s">
        <v>682</v>
      </c>
    </row>
    <row r="12" spans="1:21" s="23" customFormat="1" x14ac:dyDescent="0.2">
      <c r="A12" s="25"/>
      <c r="B12" s="25"/>
      <c r="C12" s="25"/>
      <c r="D12" s="25"/>
      <c r="E12" s="25"/>
      <c r="F12" s="178" t="s">
        <v>196</v>
      </c>
      <c r="G12" s="150"/>
      <c r="H12" s="178" t="s">
        <v>196</v>
      </c>
      <c r="I12" s="58" t="s">
        <v>196</v>
      </c>
      <c r="J12" s="34" t="s">
        <v>196</v>
      </c>
      <c r="K12" s="34" t="s">
        <v>675</v>
      </c>
      <c r="L12" s="34" t="s">
        <v>196</v>
      </c>
      <c r="M12" s="34" t="s">
        <v>196</v>
      </c>
      <c r="N12" s="19" t="s">
        <v>196</v>
      </c>
      <c r="O12" s="55" t="s">
        <v>196</v>
      </c>
      <c r="P12" s="55" t="s">
        <v>675</v>
      </c>
      <c r="Q12" s="55" t="s">
        <v>196</v>
      </c>
      <c r="R12" s="55" t="s">
        <v>196</v>
      </c>
      <c r="S12" s="55" t="s">
        <v>196</v>
      </c>
      <c r="T12" s="138" t="s">
        <v>196</v>
      </c>
      <c r="U12" s="55" t="s">
        <v>196</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573</v>
      </c>
      <c r="B14" s="35" t="s">
        <v>5</v>
      </c>
      <c r="C14" s="35" t="s">
        <v>34</v>
      </c>
      <c r="D14" s="35" t="s">
        <v>6</v>
      </c>
      <c r="E14" s="35" t="s">
        <v>74</v>
      </c>
      <c r="F14" s="148" t="s">
        <v>294</v>
      </c>
      <c r="G14" s="151" t="s">
        <v>541</v>
      </c>
      <c r="H14" s="148" t="s">
        <v>569</v>
      </c>
      <c r="I14" s="75" t="s">
        <v>456</v>
      </c>
      <c r="J14" s="177" t="s">
        <v>544</v>
      </c>
      <c r="K14" s="177" t="s">
        <v>545</v>
      </c>
      <c r="L14" s="177" t="s">
        <v>547</v>
      </c>
      <c r="M14" s="177" t="s">
        <v>546</v>
      </c>
      <c r="N14" s="177" t="s">
        <v>548</v>
      </c>
      <c r="O14" s="141" t="s">
        <v>550</v>
      </c>
      <c r="P14" s="141" t="s">
        <v>485</v>
      </c>
      <c r="Q14" s="141" t="s">
        <v>551</v>
      </c>
      <c r="R14" s="141" t="s">
        <v>549</v>
      </c>
      <c r="S14" s="141" t="s">
        <v>457</v>
      </c>
      <c r="T14" s="298" t="s">
        <v>552</v>
      </c>
      <c r="U14" s="141" t="s">
        <v>458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180" priority="26">
      <formula>OR($C1="18-20",$C1="18+")</formula>
    </cfRule>
  </conditionalFormatting>
  <conditionalFormatting sqref="N1:N1048576">
    <cfRule type="expression" dxfId="179" priority="24">
      <formula>AND(ISNUMBER($N1),ROUND(SUM($N1),2)&lt;20%)</formula>
    </cfRule>
  </conditionalFormatting>
  <conditionalFormatting sqref="K1:K1048576 P1:P1048576">
    <cfRule type="expression" dxfId="178" priority="18">
      <formula>AND($B1&lt;&gt;"",ROW(K1)&gt;14,NOT(AND($D1="Female",$G1="Y",OR($C1="10-14",$C1="15-17"))))</formula>
    </cfRule>
  </conditionalFormatting>
  <conditionalFormatting sqref="Q1:Q1048576 L1:L1048576">
    <cfRule type="expression" dxfId="177" priority="17">
      <formula>AND($E1&lt;&gt;"",ROW(L1)&gt;14,NOT(OR($C1="05-09",$C1="10-14")))</formula>
    </cfRule>
  </conditionalFormatting>
  <conditionalFormatting sqref="F1:F1048576">
    <cfRule type="expression" dxfId="176" priority="4">
      <formula>AND(ROW(F1)&gt;14,LEFT(B1,4)="_Mil")</formula>
    </cfRule>
  </conditionalFormatting>
  <conditionalFormatting sqref="F1:F1048576 H1:I1048576 O1:S1048576 U1:U1048576">
    <cfRule type="expression" dxfId="175" priority="2">
      <formula>AND(ISNUMBER(F1),ROUND(SUM(F1),0)&lt;0)</formula>
    </cfRule>
  </conditionalFormatting>
  <conditionalFormatting sqref="K1:N1048576 T1:T1048576">
    <cfRule type="expression" dxfId="174" priority="1">
      <formula>AND(ISNUMBER(K1),OR(ROUND(SUM(K1),2)&lt;0,ROUND(SUM(K1),2)&gt;1))</formula>
    </cfRule>
  </conditionalFormatting>
  <conditionalFormatting sqref="T1:T1048576">
    <cfRule type="expression" dxfId="17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72</v>
      </c>
      <c r="D2" s="56"/>
      <c r="E2" s="17" t="s">
        <v>2</v>
      </c>
      <c r="F2" s="17"/>
      <c r="G2" s="51" t="s">
        <v>3</v>
      </c>
      <c r="H2" s="51"/>
    </row>
    <row r="3" spans="1:8" ht="117" customHeight="1" x14ac:dyDescent="0.2">
      <c r="C3" s="123" t="s">
        <v>848</v>
      </c>
      <c r="D3" s="116" t="s">
        <v>849</v>
      </c>
      <c r="E3" s="31" t="s">
        <v>977</v>
      </c>
      <c r="F3" s="31" t="s">
        <v>978</v>
      </c>
      <c r="G3" s="52" t="s">
        <v>846</v>
      </c>
      <c r="H3" s="52" t="s">
        <v>847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97</v>
      </c>
      <c r="B5" s="32" t="s">
        <v>97</v>
      </c>
      <c r="C5" s="80" t="s">
        <v>108</v>
      </c>
      <c r="D5" s="58" t="s">
        <v>108</v>
      </c>
      <c r="E5" s="19" t="s">
        <v>97</v>
      </c>
      <c r="F5" s="19" t="s">
        <v>97</v>
      </c>
      <c r="G5" s="55" t="s">
        <v>108</v>
      </c>
      <c r="H5" s="55" t="s">
        <v>108</v>
      </c>
    </row>
    <row r="6" spans="1:8" x14ac:dyDescent="0.2">
      <c r="A6" s="32" t="s">
        <v>195</v>
      </c>
      <c r="B6" s="32" t="s">
        <v>195</v>
      </c>
      <c r="C6" s="80" t="s">
        <v>109</v>
      </c>
      <c r="D6" s="58" t="s">
        <v>109</v>
      </c>
      <c r="E6" s="19" t="s">
        <v>111</v>
      </c>
      <c r="F6" s="19" t="s">
        <v>111</v>
      </c>
      <c r="G6" s="55" t="s">
        <v>91</v>
      </c>
      <c r="H6" s="55" t="s">
        <v>91</v>
      </c>
    </row>
    <row r="7" spans="1:8" x14ac:dyDescent="0.2">
      <c r="A7" s="32" t="s">
        <v>107</v>
      </c>
      <c r="B7" s="32" t="s">
        <v>107</v>
      </c>
      <c r="C7" s="80" t="s">
        <v>93</v>
      </c>
      <c r="D7" s="58" t="s">
        <v>93</v>
      </c>
      <c r="E7" s="19" t="s">
        <v>94</v>
      </c>
      <c r="F7" s="19" t="s">
        <v>94</v>
      </c>
      <c r="G7" s="55" t="s">
        <v>93</v>
      </c>
      <c r="H7" s="55" t="s">
        <v>93</v>
      </c>
    </row>
    <row r="8" spans="1:8" x14ac:dyDescent="0.2">
      <c r="A8" s="32"/>
      <c r="B8" s="32"/>
      <c r="C8" s="262" t="s">
        <v>191</v>
      </c>
      <c r="D8" s="260" t="s">
        <v>191</v>
      </c>
      <c r="G8" s="257" t="s">
        <v>191</v>
      </c>
      <c r="H8" s="257" t="s">
        <v>191</v>
      </c>
    </row>
    <row r="9" spans="1:8" x14ac:dyDescent="0.2">
      <c r="A9" s="32"/>
      <c r="B9" s="32"/>
      <c r="C9" s="262" t="s">
        <v>192</v>
      </c>
      <c r="D9" s="260" t="s">
        <v>192</v>
      </c>
      <c r="G9" s="257" t="s">
        <v>192</v>
      </c>
      <c r="H9" s="257" t="s">
        <v>192</v>
      </c>
    </row>
    <row r="10" spans="1:8" x14ac:dyDescent="0.2">
      <c r="A10" s="32"/>
      <c r="B10" s="32"/>
      <c r="C10" s="262" t="s">
        <v>193</v>
      </c>
      <c r="D10" s="260" t="s">
        <v>194</v>
      </c>
      <c r="G10" s="257" t="s">
        <v>193</v>
      </c>
      <c r="H10" s="257" t="s">
        <v>194</v>
      </c>
    </row>
    <row r="11" spans="1:8" x14ac:dyDescent="0.2">
      <c r="A11" s="32"/>
      <c r="B11" s="32"/>
    </row>
    <row r="12" spans="1:8" x14ac:dyDescent="0.2">
      <c r="A12" s="32"/>
      <c r="B12" s="32"/>
    </row>
    <row r="13" spans="1:8" x14ac:dyDescent="0.2">
      <c r="A13" s="32"/>
      <c r="B13" s="32"/>
    </row>
    <row r="14" spans="1:8" x14ac:dyDescent="0.2">
      <c r="A14" s="35" t="s">
        <v>573</v>
      </c>
      <c r="B14" s="35" t="s">
        <v>5</v>
      </c>
      <c r="C14" s="143" t="s">
        <v>462</v>
      </c>
      <c r="D14" s="312" t="s">
        <v>463</v>
      </c>
      <c r="E14" s="314" t="s">
        <v>539</v>
      </c>
      <c r="F14" s="314" t="s">
        <v>540</v>
      </c>
      <c r="G14" s="308" t="s">
        <v>464</v>
      </c>
      <c r="H14" s="308" t="s">
        <v>465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17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472</v>
      </c>
      <c r="B1" s="5"/>
      <c r="C1" s="1"/>
      <c r="D1" s="1"/>
      <c r="E1" s="1"/>
      <c r="F1" s="86" t="s">
        <v>473</v>
      </c>
      <c r="G1" s="60"/>
      <c r="H1" s="322"/>
      <c r="I1" s="322"/>
      <c r="J1" s="322"/>
      <c r="K1" s="322"/>
      <c r="L1" s="322"/>
      <c r="M1" s="60"/>
      <c r="N1" s="60"/>
      <c r="O1" s="60"/>
      <c r="P1" s="60"/>
      <c r="Q1" s="60"/>
      <c r="R1" s="18"/>
      <c r="S1" s="18"/>
      <c r="T1" s="18"/>
      <c r="U1" s="50"/>
      <c r="V1" s="50"/>
    </row>
    <row r="2" spans="1:22" s="39" customFormat="1" ht="19" x14ac:dyDescent="0.25">
      <c r="A2" s="501" t="s">
        <v>979</v>
      </c>
      <c r="B2" s="498"/>
      <c r="C2" s="2"/>
      <c r="D2" s="2"/>
      <c r="E2" s="2"/>
      <c r="F2" s="87" t="s">
        <v>72</v>
      </c>
      <c r="G2" s="56"/>
      <c r="H2" s="133"/>
      <c r="I2" s="133"/>
      <c r="J2" s="133"/>
      <c r="K2" s="133"/>
      <c r="L2" s="133"/>
      <c r="M2" s="56"/>
      <c r="N2" s="56"/>
      <c r="O2" s="56"/>
      <c r="P2" s="56"/>
      <c r="Q2" s="56"/>
      <c r="R2" s="17"/>
      <c r="S2" s="17" t="s">
        <v>2</v>
      </c>
      <c r="T2" s="17"/>
      <c r="U2" s="51" t="s">
        <v>3</v>
      </c>
      <c r="V2" s="51"/>
    </row>
    <row r="3" spans="1:22" ht="117" customHeight="1" thickBot="1" x14ac:dyDescent="0.25">
      <c r="A3" s="499"/>
      <c r="B3" s="500"/>
      <c r="C3" s="30"/>
      <c r="D3" s="30"/>
      <c r="E3" s="30"/>
      <c r="F3" s="344" t="s">
        <v>787</v>
      </c>
      <c r="G3" s="59" t="s">
        <v>1118</v>
      </c>
      <c r="H3" s="287" t="s">
        <v>850</v>
      </c>
      <c r="I3" s="287" t="s">
        <v>980</v>
      </c>
      <c r="J3" s="287" t="s">
        <v>851</v>
      </c>
      <c r="K3" s="287" t="s">
        <v>981</v>
      </c>
      <c r="L3" s="287" t="s">
        <v>982</v>
      </c>
      <c r="M3" s="116" t="s">
        <v>852</v>
      </c>
      <c r="N3" s="116" t="s">
        <v>853</v>
      </c>
      <c r="O3" s="116" t="s">
        <v>854</v>
      </c>
      <c r="P3" s="116" t="s">
        <v>855</v>
      </c>
      <c r="Q3" s="116" t="s">
        <v>856</v>
      </c>
      <c r="R3" s="283" t="s">
        <v>857</v>
      </c>
      <c r="S3" s="172" t="s">
        <v>1039</v>
      </c>
      <c r="T3" s="172" t="s">
        <v>858</v>
      </c>
      <c r="U3" s="52" t="s">
        <v>1037</v>
      </c>
      <c r="V3" s="52" t="s">
        <v>1038</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97</v>
      </c>
      <c r="B5" s="25" t="s">
        <v>97</v>
      </c>
      <c r="C5" s="25" t="s">
        <v>97</v>
      </c>
      <c r="D5" s="25" t="s">
        <v>97</v>
      </c>
      <c r="E5" s="25" t="s">
        <v>97</v>
      </c>
      <c r="F5" s="80" t="s">
        <v>97</v>
      </c>
      <c r="G5" s="58" t="s">
        <v>97</v>
      </c>
      <c r="H5" s="58" t="s">
        <v>97</v>
      </c>
      <c r="I5" s="58" t="s">
        <v>97</v>
      </c>
      <c r="J5" s="58" t="s">
        <v>97</v>
      </c>
      <c r="K5" s="58" t="s">
        <v>97</v>
      </c>
      <c r="L5" s="58" t="s">
        <v>97</v>
      </c>
      <c r="M5" s="58" t="s">
        <v>108</v>
      </c>
      <c r="N5" s="58" t="s">
        <v>108</v>
      </c>
      <c r="O5" s="58" t="s">
        <v>108</v>
      </c>
      <c r="P5" s="58" t="s">
        <v>108</v>
      </c>
      <c r="Q5" s="58" t="s">
        <v>97</v>
      </c>
      <c r="R5" s="176" t="s">
        <v>97</v>
      </c>
      <c r="S5" s="176" t="s">
        <v>97</v>
      </c>
      <c r="T5" s="176" t="s">
        <v>97</v>
      </c>
      <c r="U5" s="55" t="s">
        <v>108</v>
      </c>
      <c r="V5" s="55" t="s">
        <v>108</v>
      </c>
    </row>
    <row r="6" spans="1:22" x14ac:dyDescent="0.2">
      <c r="A6" s="25" t="s">
        <v>195</v>
      </c>
      <c r="B6" s="25" t="s">
        <v>195</v>
      </c>
      <c r="C6" s="25" t="s">
        <v>195</v>
      </c>
      <c r="D6" s="25" t="s">
        <v>195</v>
      </c>
      <c r="E6" s="25" t="s">
        <v>195</v>
      </c>
      <c r="F6" s="80" t="s">
        <v>92</v>
      </c>
      <c r="G6" s="58" t="s">
        <v>111</v>
      </c>
      <c r="H6" s="58" t="s">
        <v>92</v>
      </c>
      <c r="I6" s="58" t="s">
        <v>92</v>
      </c>
      <c r="J6" s="58" t="s">
        <v>92</v>
      </c>
      <c r="K6" s="58" t="s">
        <v>92</v>
      </c>
      <c r="L6" s="58" t="s">
        <v>92</v>
      </c>
      <c r="M6" s="58" t="s">
        <v>109</v>
      </c>
      <c r="N6" s="58" t="s">
        <v>109</v>
      </c>
      <c r="O6" s="58" t="s">
        <v>109</v>
      </c>
      <c r="P6" s="58" t="s">
        <v>109</v>
      </c>
      <c r="Q6" s="58" t="s">
        <v>92</v>
      </c>
      <c r="R6" s="176" t="s">
        <v>92</v>
      </c>
      <c r="S6" s="176" t="s">
        <v>111</v>
      </c>
      <c r="T6" s="176" t="s">
        <v>111</v>
      </c>
      <c r="U6" s="55" t="s">
        <v>91</v>
      </c>
      <c r="V6" s="55" t="s">
        <v>91</v>
      </c>
    </row>
    <row r="7" spans="1:22" x14ac:dyDescent="0.2">
      <c r="A7" s="25" t="s">
        <v>107</v>
      </c>
      <c r="B7" s="25" t="s">
        <v>107</v>
      </c>
      <c r="C7" s="25" t="s">
        <v>107</v>
      </c>
      <c r="D7" s="25" t="s">
        <v>107</v>
      </c>
      <c r="E7" s="25" t="s">
        <v>107</v>
      </c>
      <c r="F7" s="80" t="s">
        <v>93</v>
      </c>
      <c r="G7" s="58" t="s">
        <v>93</v>
      </c>
      <c r="H7" s="58" t="s">
        <v>93</v>
      </c>
      <c r="I7" s="58" t="s">
        <v>93</v>
      </c>
      <c r="J7" s="58" t="s">
        <v>93</v>
      </c>
      <c r="K7" s="58" t="s">
        <v>93</v>
      </c>
      <c r="L7" s="58" t="s">
        <v>93</v>
      </c>
      <c r="M7" s="58" t="s">
        <v>93</v>
      </c>
      <c r="N7" s="58" t="s">
        <v>93</v>
      </c>
      <c r="O7" s="58" t="s">
        <v>93</v>
      </c>
      <c r="P7" s="58" t="s">
        <v>93</v>
      </c>
      <c r="Q7" s="58" t="s">
        <v>93</v>
      </c>
      <c r="R7" s="176" t="s">
        <v>94</v>
      </c>
      <c r="S7" s="176" t="s">
        <v>94</v>
      </c>
      <c r="T7" s="176" t="s">
        <v>94</v>
      </c>
      <c r="U7" s="55" t="s">
        <v>93</v>
      </c>
      <c r="V7" s="55" t="s">
        <v>93</v>
      </c>
    </row>
    <row r="8" spans="1:22" x14ac:dyDescent="0.2">
      <c r="M8" s="260" t="s">
        <v>478</v>
      </c>
      <c r="N8" s="260" t="s">
        <v>477</v>
      </c>
      <c r="O8" s="260" t="s">
        <v>476</v>
      </c>
      <c r="P8" s="260" t="s">
        <v>475</v>
      </c>
      <c r="Q8" s="142"/>
      <c r="R8" s="343"/>
      <c r="U8" s="257" t="s">
        <v>693</v>
      </c>
      <c r="V8" s="257" t="s">
        <v>694</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986</v>
      </c>
      <c r="N10" s="260" t="s">
        <v>984</v>
      </c>
      <c r="O10" s="260" t="s">
        <v>987</v>
      </c>
      <c r="P10" s="260" t="s">
        <v>985</v>
      </c>
      <c r="Q10" s="142"/>
      <c r="R10" s="343"/>
      <c r="S10" s="343"/>
      <c r="T10" s="343"/>
      <c r="U10" s="257" t="s">
        <v>704</v>
      </c>
      <c r="V10" s="257" t="s">
        <v>705</v>
      </c>
    </row>
    <row r="11" spans="1:22" x14ac:dyDescent="0.2">
      <c r="F11" s="80" t="s">
        <v>474</v>
      </c>
      <c r="G11" s="58" t="s">
        <v>474</v>
      </c>
      <c r="H11" s="58" t="s">
        <v>597</v>
      </c>
      <c r="I11" s="58" t="s">
        <v>597</v>
      </c>
      <c r="J11" s="58" t="s">
        <v>474</v>
      </c>
      <c r="K11" s="58" t="s">
        <v>474</v>
      </c>
      <c r="L11" s="58" t="s">
        <v>474</v>
      </c>
      <c r="M11" s="58" t="s">
        <v>474</v>
      </c>
      <c r="N11" s="58" t="s">
        <v>474</v>
      </c>
      <c r="O11" s="58" t="s">
        <v>474</v>
      </c>
      <c r="P11" s="58" t="s">
        <v>474</v>
      </c>
      <c r="Q11" s="58" t="s">
        <v>474</v>
      </c>
      <c r="R11" s="176" t="s">
        <v>474</v>
      </c>
      <c r="S11" s="34" t="s">
        <v>474</v>
      </c>
      <c r="T11" s="34" t="s">
        <v>474</v>
      </c>
      <c r="U11" s="55" t="s">
        <v>474</v>
      </c>
      <c r="V11" s="55" t="s">
        <v>474</v>
      </c>
    </row>
    <row r="12" spans="1:22" x14ac:dyDescent="0.2">
      <c r="F12" s="80" t="s">
        <v>675</v>
      </c>
      <c r="G12" s="58" t="s">
        <v>675</v>
      </c>
      <c r="H12" s="58" t="s">
        <v>675</v>
      </c>
      <c r="I12" s="58" t="s">
        <v>675</v>
      </c>
      <c r="J12" s="58" t="s">
        <v>675</v>
      </c>
      <c r="K12" s="58" t="s">
        <v>675</v>
      </c>
      <c r="L12" s="58" t="s">
        <v>675</v>
      </c>
      <c r="M12" s="58" t="s">
        <v>675</v>
      </c>
      <c r="N12" s="58" t="s">
        <v>675</v>
      </c>
      <c r="O12" s="58" t="s">
        <v>675</v>
      </c>
      <c r="P12" s="58" t="s">
        <v>675</v>
      </c>
      <c r="Q12" s="58" t="s">
        <v>675</v>
      </c>
      <c r="R12" s="176" t="s">
        <v>675</v>
      </c>
      <c r="S12" s="34" t="s">
        <v>675</v>
      </c>
      <c r="T12" s="34" t="s">
        <v>675</v>
      </c>
      <c r="U12" s="55" t="s">
        <v>675</v>
      </c>
      <c r="V12" s="55" t="s">
        <v>675</v>
      </c>
    </row>
    <row r="14" spans="1:22" x14ac:dyDescent="0.2">
      <c r="A14" s="37" t="s">
        <v>573</v>
      </c>
      <c r="B14" s="37" t="s">
        <v>5</v>
      </c>
      <c r="C14" s="37" t="s">
        <v>34</v>
      </c>
      <c r="D14" s="37" t="s">
        <v>6</v>
      </c>
      <c r="E14" s="37" t="s">
        <v>74</v>
      </c>
      <c r="F14" s="143" t="s">
        <v>293</v>
      </c>
      <c r="G14" s="75" t="s">
        <v>542</v>
      </c>
      <c r="H14" s="75" t="s">
        <v>460</v>
      </c>
      <c r="I14" s="75" t="s">
        <v>875</v>
      </c>
      <c r="J14" s="75" t="s">
        <v>455</v>
      </c>
      <c r="K14" s="75" t="s">
        <v>361</v>
      </c>
      <c r="L14" s="75" t="s">
        <v>362</v>
      </c>
      <c r="M14" s="75" t="s">
        <v>479</v>
      </c>
      <c r="N14" s="75" t="s">
        <v>480</v>
      </c>
      <c r="O14" s="75" t="s">
        <v>481</v>
      </c>
      <c r="P14" s="75" t="s">
        <v>482</v>
      </c>
      <c r="Q14" s="75" t="s">
        <v>710</v>
      </c>
      <c r="R14" s="177" t="s">
        <v>709</v>
      </c>
      <c r="S14" s="177" t="s">
        <v>543</v>
      </c>
      <c r="T14" s="177" t="s">
        <v>711</v>
      </c>
      <c r="U14" s="141" t="s">
        <v>487</v>
      </c>
      <c r="V14" s="141" t="s">
        <v>488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_xlfn.IFNA(INDEX(HTS!$BP:$BP,MATCH($E15,HTS!$E:$E,0)),"")</f>
        <v/>
      </c>
      <c r="L15" s="58" t="str">
        <f>_xlfn.IFNA(INDEX(HTS!$BX:$BX,MATCH($E15,HTS!$E:$E,0)),"")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171" priority="14">
      <formula>AND(ISNUMBER(V1),SUM($V1)&gt;SUM($U1))</formula>
    </cfRule>
  </conditionalFormatting>
  <conditionalFormatting sqref="H1:I1048576">
    <cfRule type="expression" dxfId="170" priority="6">
      <formula>AND(ROW(H1)&gt;14,$C1="10-14")</formula>
    </cfRule>
  </conditionalFormatting>
  <conditionalFormatting sqref="F1:G1048576">
    <cfRule type="expression" dxfId="169" priority="3">
      <formula>AND(ROW(F1)&gt;14,LEFT(B1,4)="_Mil")</formula>
    </cfRule>
  </conditionalFormatting>
  <conditionalFormatting sqref="U1:V1048576 F1:N1048576">
    <cfRule type="expression" dxfId="168" priority="2">
      <formula>AND(ISNUMBER(F1),ROUND(SUM(F1),0)&lt;0)</formula>
    </cfRule>
  </conditionalFormatting>
  <conditionalFormatting sqref="R1:S1048576">
    <cfRule type="expression" dxfId="167" priority="1">
      <formula>AND(ISNUMBER(R1),OR(ROUND(SUM(R1),2)&lt;0,ROUND(SUM(R1),2)&gt;1))</formula>
    </cfRule>
  </conditionalFormatting>
  <conditionalFormatting sqref="S1:S1048576">
    <cfRule type="expression" dxfId="166"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874</v>
      </c>
      <c r="N1" s="50"/>
      <c r="O1" s="50"/>
    </row>
    <row r="2" spans="1:15" s="39" customFormat="1" ht="19" x14ac:dyDescent="0.25">
      <c r="A2" s="2"/>
      <c r="B2" s="2"/>
      <c r="C2" s="2"/>
      <c r="D2" s="2"/>
      <c r="E2" s="2"/>
      <c r="F2" s="87" t="s">
        <v>72</v>
      </c>
      <c r="G2" s="56"/>
      <c r="H2" s="56"/>
      <c r="I2" s="56"/>
      <c r="J2" s="56"/>
      <c r="K2" s="56"/>
      <c r="L2" s="51" t="s">
        <v>3</v>
      </c>
      <c r="M2" s="87" t="s">
        <v>72</v>
      </c>
      <c r="N2" s="56"/>
      <c r="O2" s="51" t="s">
        <v>3</v>
      </c>
    </row>
    <row r="3" spans="1:15" ht="117" customHeight="1" x14ac:dyDescent="0.2">
      <c r="A3" s="30"/>
      <c r="B3" s="30"/>
      <c r="C3" s="30"/>
      <c r="D3" s="30"/>
      <c r="E3" s="30"/>
      <c r="F3" s="222" t="s">
        <v>592</v>
      </c>
      <c r="G3" s="223" t="s">
        <v>859</v>
      </c>
      <c r="H3" s="223" t="s">
        <v>860</v>
      </c>
      <c r="I3" s="223" t="s">
        <v>861</v>
      </c>
      <c r="J3" s="116" t="s">
        <v>864</v>
      </c>
      <c r="K3" s="116" t="s">
        <v>862</v>
      </c>
      <c r="L3" s="117" t="s">
        <v>850</v>
      </c>
      <c r="M3" s="123" t="s">
        <v>865</v>
      </c>
      <c r="N3" s="116" t="s">
        <v>863</v>
      </c>
      <c r="O3" s="117" t="s">
        <v>1047</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97</v>
      </c>
      <c r="B5" s="25" t="s">
        <v>97</v>
      </c>
      <c r="C5" s="25" t="s">
        <v>97</v>
      </c>
      <c r="D5" s="25" t="s">
        <v>97</v>
      </c>
      <c r="E5" s="25" t="s">
        <v>97</v>
      </c>
      <c r="F5" s="80" t="s">
        <v>97</v>
      </c>
      <c r="G5" s="58" t="s">
        <v>97</v>
      </c>
      <c r="H5" s="58" t="s">
        <v>97</v>
      </c>
      <c r="I5" s="58" t="s">
        <v>97</v>
      </c>
      <c r="J5" s="58" t="s">
        <v>108</v>
      </c>
      <c r="K5" s="58" t="s">
        <v>108</v>
      </c>
      <c r="L5" s="55" t="s">
        <v>108</v>
      </c>
      <c r="M5" s="80" t="s">
        <v>108</v>
      </c>
      <c r="N5" s="58" t="s">
        <v>108</v>
      </c>
      <c r="O5" s="55" t="s">
        <v>108</v>
      </c>
    </row>
    <row r="6" spans="1:15" x14ac:dyDescent="0.2">
      <c r="A6" s="25" t="s">
        <v>195</v>
      </c>
      <c r="B6" s="25" t="s">
        <v>195</v>
      </c>
      <c r="C6" s="25" t="s">
        <v>195</v>
      </c>
      <c r="D6" s="25" t="s">
        <v>195</v>
      </c>
      <c r="E6" s="25" t="s">
        <v>195</v>
      </c>
      <c r="F6" s="80" t="s">
        <v>92</v>
      </c>
      <c r="G6" s="58" t="s">
        <v>92</v>
      </c>
      <c r="H6" s="58" t="s">
        <v>92</v>
      </c>
      <c r="I6" s="58" t="s">
        <v>92</v>
      </c>
      <c r="J6" s="58" t="s">
        <v>109</v>
      </c>
      <c r="K6" s="58" t="s">
        <v>109</v>
      </c>
      <c r="L6" s="55" t="s">
        <v>91</v>
      </c>
      <c r="M6" s="80" t="s">
        <v>109</v>
      </c>
      <c r="N6" s="58" t="s">
        <v>109</v>
      </c>
      <c r="O6" s="55" t="s">
        <v>91</v>
      </c>
    </row>
    <row r="7" spans="1:15" x14ac:dyDescent="0.2">
      <c r="A7" s="25" t="s">
        <v>107</v>
      </c>
      <c r="B7" s="25" t="s">
        <v>107</v>
      </c>
      <c r="C7" s="25" t="s">
        <v>107</v>
      </c>
      <c r="D7" s="25" t="s">
        <v>107</v>
      </c>
      <c r="E7" s="25" t="s">
        <v>107</v>
      </c>
      <c r="F7" s="80" t="s">
        <v>93</v>
      </c>
      <c r="G7" s="58" t="s">
        <v>93</v>
      </c>
      <c r="H7" s="58" t="s">
        <v>93</v>
      </c>
      <c r="I7" s="58" t="s">
        <v>93</v>
      </c>
      <c r="J7" s="58" t="s">
        <v>93</v>
      </c>
      <c r="K7" s="58" t="s">
        <v>93</v>
      </c>
      <c r="L7" s="55" t="s">
        <v>93</v>
      </c>
      <c r="M7" s="80" t="s">
        <v>93</v>
      </c>
      <c r="N7" s="58" t="s">
        <v>93</v>
      </c>
      <c r="O7" s="55" t="s">
        <v>93</v>
      </c>
    </row>
    <row r="8" spans="1:15" x14ac:dyDescent="0.2">
      <c r="J8" s="265" t="s">
        <v>583</v>
      </c>
      <c r="K8" s="260" t="s">
        <v>187</v>
      </c>
      <c r="L8" s="257" t="s">
        <v>187</v>
      </c>
      <c r="M8" s="266" t="s">
        <v>585</v>
      </c>
      <c r="N8" s="260" t="s">
        <v>189</v>
      </c>
      <c r="O8" s="257" t="s">
        <v>1003</v>
      </c>
    </row>
    <row r="9" spans="1:15" x14ac:dyDescent="0.2">
      <c r="J9" s="265" t="s">
        <v>584</v>
      </c>
      <c r="K9" s="260" t="s">
        <v>188</v>
      </c>
      <c r="L9" s="257" t="s">
        <v>188</v>
      </c>
      <c r="M9" s="266" t="s">
        <v>586</v>
      </c>
      <c r="N9" s="260" t="s">
        <v>190</v>
      </c>
      <c r="O9" s="257" t="s">
        <v>1004</v>
      </c>
    </row>
    <row r="10" spans="1:15" x14ac:dyDescent="0.2">
      <c r="J10" s="260"/>
      <c r="K10" s="260"/>
      <c r="L10" s="257"/>
      <c r="M10" s="262"/>
      <c r="N10" s="260"/>
      <c r="O10" s="257"/>
    </row>
    <row r="11" spans="1:15" x14ac:dyDescent="0.2">
      <c r="F11" s="80" t="s">
        <v>990</v>
      </c>
      <c r="G11" s="58" t="s">
        <v>990</v>
      </c>
      <c r="H11" s="58" t="s">
        <v>597</v>
      </c>
      <c r="I11" s="58" t="s">
        <v>597</v>
      </c>
      <c r="J11" s="58" t="s">
        <v>990</v>
      </c>
      <c r="K11" s="58" t="s">
        <v>990</v>
      </c>
      <c r="L11" s="55" t="s">
        <v>990</v>
      </c>
      <c r="M11" s="80" t="s">
        <v>990</v>
      </c>
      <c r="N11" s="58" t="s">
        <v>990</v>
      </c>
      <c r="O11" s="55" t="s">
        <v>990</v>
      </c>
    </row>
    <row r="12" spans="1:15" x14ac:dyDescent="0.2">
      <c r="F12" s="80" t="s">
        <v>196</v>
      </c>
      <c r="G12" s="58" t="s">
        <v>196</v>
      </c>
      <c r="H12" s="58" t="s">
        <v>675</v>
      </c>
      <c r="I12" s="58" t="s">
        <v>675</v>
      </c>
      <c r="J12" s="58" t="s">
        <v>196</v>
      </c>
      <c r="K12" s="58" t="s">
        <v>196</v>
      </c>
      <c r="L12" s="55" t="s">
        <v>196</v>
      </c>
      <c r="M12" s="80" t="s">
        <v>196</v>
      </c>
      <c r="N12" s="58" t="s">
        <v>196</v>
      </c>
      <c r="O12" s="55" t="s">
        <v>196</v>
      </c>
    </row>
    <row r="14" spans="1:15" x14ac:dyDescent="0.2">
      <c r="A14" s="37" t="s">
        <v>573</v>
      </c>
      <c r="B14" s="37" t="s">
        <v>5</v>
      </c>
      <c r="C14" s="37" t="s">
        <v>34</v>
      </c>
      <c r="D14" s="37" t="s">
        <v>6</v>
      </c>
      <c r="E14" s="37" t="s">
        <v>74</v>
      </c>
      <c r="F14" s="143" t="s">
        <v>294</v>
      </c>
      <c r="G14" s="75" t="s">
        <v>538</v>
      </c>
      <c r="H14" s="75" t="s">
        <v>487</v>
      </c>
      <c r="I14" s="75" t="s">
        <v>488</v>
      </c>
      <c r="J14" s="75" t="s">
        <v>576</v>
      </c>
      <c r="K14" s="75" t="s">
        <v>459</v>
      </c>
      <c r="L14" s="141" t="s">
        <v>460</v>
      </c>
      <c r="M14" s="143" t="s">
        <v>577</v>
      </c>
      <c r="N14" s="75" t="s">
        <v>461</v>
      </c>
      <c r="O14" s="141" t="s">
        <v>875</v>
      </c>
    </row>
    <row r="15" spans="1:15" x14ac:dyDescent="0.2">
      <c r="D15" s="25" t="s">
        <v>1132</v>
      </c>
      <c r="E15" s="25" t="str">
        <f>B15&amp;"|"&amp;C15&amp;"|"&amp;D15</f>
        <v>||Female</v>
      </c>
      <c r="F15" s="80" t="str" cm="1">
        <f t="array" ref="F15">IFERROR(1/(1/IF($C15="50+",SUM(SUMIFS(Cascade!#REF!,Cascade!$B:$B,$B15,Cascade!$C:$C,{"50-54","55-59","60-64","65+"},Cascade!$D:$D,$D15)),INDEX(Cascade!#REF!,MATCH($E15,Cascade!$E:$E,0)))),"")</f>
        <v/>
      </c>
      <c r="G15" s="58" t="str">
        <f>_xlfn.IFNA(INDEX(HTS!$BX:$BX,MATCH($E15,HTS!$E:$E,0)),"")</f>
        <v/>
      </c>
      <c r="H15" s="58" t="str">
        <f>_xlfn.IFNA(INDEX(AGYW!$U:$U,MATCH($E15,AGYW!$E:$E,0)),"")</f>
        <v/>
      </c>
      <c r="I15" s="58" t="str">
        <f>_xlfn.IFNA(INDEX(AGYW!$V:$V,MATCH($E15,AGYW!$E:$E,0)),"")</f>
        <v/>
      </c>
    </row>
  </sheetData>
  <conditionalFormatting sqref="H1:I1048576">
    <cfRule type="expression" dxfId="165" priority="3">
      <formula>AND(ROW(H1)&gt;14,$E1&lt;&gt;"",NOT(OR($C1="15-19",$C1="20-24",$C1="25-29")))</formula>
    </cfRule>
    <cfRule type="expression" dxfId="164" priority="4">
      <formula>AND(ROW(H1)&gt;14,$E1&lt;&gt;"",$D1&lt;&gt;"Female")</formula>
    </cfRule>
  </conditionalFormatting>
  <conditionalFormatting sqref="F1:F1048576">
    <cfRule type="expression" dxfId="163" priority="2">
      <formula>AND(ROW(F1)&gt;14,LEFT(B1,4)="_Mil")</formula>
    </cfRule>
  </conditionalFormatting>
  <conditionalFormatting sqref="F1:O1048576">
    <cfRule type="expression" dxfId="162"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72</v>
      </c>
      <c r="F2" s="77"/>
      <c r="G2" s="17"/>
      <c r="H2" s="17" t="s">
        <v>2</v>
      </c>
      <c r="I2" s="17"/>
      <c r="J2" s="51" t="s">
        <v>3</v>
      </c>
      <c r="K2" s="51"/>
    </row>
    <row r="3" spans="1:11" ht="117" customHeight="1" x14ac:dyDescent="0.2">
      <c r="D3" s="46"/>
      <c r="E3" s="345" t="s">
        <v>869</v>
      </c>
      <c r="F3" s="126" t="s">
        <v>870</v>
      </c>
      <c r="G3" s="171" t="s">
        <v>871</v>
      </c>
      <c r="H3" s="172" t="s">
        <v>866</v>
      </c>
      <c r="I3" s="172" t="s">
        <v>983</v>
      </c>
      <c r="J3" s="52" t="s">
        <v>867</v>
      </c>
      <c r="K3" s="52" t="s">
        <v>868</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97</v>
      </c>
      <c r="B5" s="49" t="s">
        <v>97</v>
      </c>
      <c r="C5" s="49" t="s">
        <v>97</v>
      </c>
      <c r="D5" s="49" t="s">
        <v>97</v>
      </c>
      <c r="E5" s="80" t="s">
        <v>106</v>
      </c>
      <c r="F5" s="120" t="s">
        <v>108</v>
      </c>
      <c r="G5" s="175" t="s">
        <v>97</v>
      </c>
      <c r="H5" s="176" t="s">
        <v>97</v>
      </c>
      <c r="I5" s="176" t="s">
        <v>97</v>
      </c>
      <c r="J5" s="55" t="s">
        <v>108</v>
      </c>
      <c r="K5" s="55" t="s">
        <v>106</v>
      </c>
    </row>
    <row r="6" spans="1:11" x14ac:dyDescent="0.2">
      <c r="A6" s="49" t="s">
        <v>195</v>
      </c>
      <c r="B6" s="49" t="s">
        <v>195</v>
      </c>
      <c r="C6" s="49" t="s">
        <v>195</v>
      </c>
      <c r="D6" s="49" t="s">
        <v>195</v>
      </c>
      <c r="E6" s="80" t="s">
        <v>91</v>
      </c>
      <c r="F6" s="120" t="s">
        <v>109</v>
      </c>
      <c r="G6" s="175" t="s">
        <v>92</v>
      </c>
      <c r="H6" s="176" t="s">
        <v>111</v>
      </c>
      <c r="I6" s="176" t="s">
        <v>111</v>
      </c>
      <c r="J6" s="55" t="s">
        <v>91</v>
      </c>
      <c r="K6" s="55" t="s">
        <v>91</v>
      </c>
    </row>
    <row r="7" spans="1:11" x14ac:dyDescent="0.2">
      <c r="A7" s="49" t="s">
        <v>107</v>
      </c>
      <c r="B7" s="49" t="s">
        <v>107</v>
      </c>
      <c r="C7" s="49" t="s">
        <v>107</v>
      </c>
      <c r="D7" s="49" t="s">
        <v>107</v>
      </c>
      <c r="E7" s="80" t="s">
        <v>93</v>
      </c>
      <c r="F7" s="120" t="s">
        <v>93</v>
      </c>
      <c r="G7" s="175" t="s">
        <v>94</v>
      </c>
      <c r="H7" s="176" t="s">
        <v>94</v>
      </c>
      <c r="I7" s="176" t="s">
        <v>94</v>
      </c>
      <c r="J7" s="55" t="s">
        <v>93</v>
      </c>
      <c r="K7" s="55" t="s">
        <v>93</v>
      </c>
    </row>
    <row r="8" spans="1:11" x14ac:dyDescent="0.2">
      <c r="A8" s="49"/>
      <c r="B8" s="49"/>
      <c r="C8" s="49"/>
      <c r="D8" s="49"/>
      <c r="E8" s="262" t="s">
        <v>174</v>
      </c>
      <c r="F8" s="270" t="s">
        <v>175</v>
      </c>
      <c r="G8" s="175"/>
      <c r="H8" s="176"/>
      <c r="I8" s="176"/>
      <c r="J8" s="257" t="s">
        <v>175</v>
      </c>
      <c r="K8" s="257" t="s">
        <v>174</v>
      </c>
    </row>
    <row r="9" spans="1:11" x14ac:dyDescent="0.2">
      <c r="A9" s="49"/>
      <c r="B9" s="49"/>
      <c r="C9" s="49"/>
      <c r="D9" s="49"/>
      <c r="E9" s="262"/>
      <c r="F9" s="270" t="s">
        <v>176</v>
      </c>
      <c r="G9" s="175"/>
      <c r="H9" s="176"/>
      <c r="I9" s="176"/>
      <c r="J9" s="257" t="s">
        <v>176</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196</v>
      </c>
      <c r="F12" s="120" t="s">
        <v>196</v>
      </c>
      <c r="G12" s="175" t="s">
        <v>196</v>
      </c>
      <c r="H12" s="176" t="s">
        <v>196</v>
      </c>
      <c r="I12" s="176" t="s">
        <v>196</v>
      </c>
      <c r="J12" s="55" t="s">
        <v>196</v>
      </c>
      <c r="K12" s="55" t="s">
        <v>196</v>
      </c>
    </row>
    <row r="13" spans="1:11" x14ac:dyDescent="0.2">
      <c r="A13" s="49"/>
      <c r="B13" s="49"/>
      <c r="C13" s="49"/>
      <c r="D13" s="49"/>
      <c r="E13" s="80"/>
      <c r="F13" s="120"/>
      <c r="G13" s="175"/>
      <c r="H13" s="176"/>
      <c r="I13" s="176"/>
    </row>
    <row r="14" spans="1:11" x14ac:dyDescent="0.2">
      <c r="A14" s="35" t="s">
        <v>573</v>
      </c>
      <c r="B14" s="35" t="s">
        <v>5</v>
      </c>
      <c r="C14" s="35" t="s">
        <v>6</v>
      </c>
      <c r="D14" s="35" t="s">
        <v>74</v>
      </c>
      <c r="E14" s="143" t="s">
        <v>536</v>
      </c>
      <c r="F14" s="75" t="s">
        <v>436</v>
      </c>
      <c r="G14" s="177" t="s">
        <v>555</v>
      </c>
      <c r="H14" s="177" t="s">
        <v>566</v>
      </c>
      <c r="I14" s="177" t="s">
        <v>567</v>
      </c>
      <c r="J14" s="141" t="s">
        <v>437</v>
      </c>
      <c r="K14" s="141" t="s">
        <v>556</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161" priority="7">
      <formula>LEFT($B1,4)="_Mil"</formula>
    </cfRule>
  </conditionalFormatting>
  <conditionalFormatting sqref="H1:H1048576">
    <cfRule type="expression" dxfId="160" priority="3">
      <formula>AND(ISNUMBER(H1),H1&lt;&gt;G1)</formula>
    </cfRule>
  </conditionalFormatting>
  <conditionalFormatting sqref="J1:K1048576 E1:F1048576">
    <cfRule type="expression" dxfId="159" priority="2">
      <formula>AND(ISNUMBER(E1),ROUND(SUM(E1),0)&lt;0)</formula>
    </cfRule>
  </conditionalFormatting>
  <conditionalFormatting sqref="G1:H1048576">
    <cfRule type="expression" dxfId="158"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760</v>
      </c>
      <c r="B1" s="5"/>
      <c r="C1" s="86" t="s">
        <v>874</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594</v>
      </c>
      <c r="AV1" s="203"/>
      <c r="AW1" s="193"/>
      <c r="AX1" s="109"/>
      <c r="AY1" s="109"/>
      <c r="AZ1" s="50"/>
      <c r="BA1" s="50"/>
      <c r="BB1" s="86" t="s">
        <v>595</v>
      </c>
      <c r="BC1" s="203"/>
      <c r="BD1" s="193"/>
      <c r="BE1" s="109"/>
      <c r="BF1" s="109"/>
      <c r="BG1" s="50"/>
      <c r="BH1" s="50"/>
      <c r="BI1" s="86" t="s">
        <v>201</v>
      </c>
      <c r="BJ1" s="203"/>
      <c r="BK1" s="193"/>
      <c r="BL1" s="109"/>
      <c r="BM1" s="109"/>
      <c r="BN1" s="50"/>
      <c r="BO1" s="50"/>
      <c r="BP1" s="86" t="s">
        <v>241</v>
      </c>
      <c r="BQ1" s="203"/>
      <c r="BR1" s="193"/>
      <c r="BS1" s="109"/>
      <c r="BT1" s="109"/>
      <c r="BU1" s="50"/>
      <c r="BV1" s="50"/>
    </row>
    <row r="2" spans="1:74" s="39" customFormat="1" ht="19" x14ac:dyDescent="0.25">
      <c r="A2" s="501" t="s">
        <v>1085</v>
      </c>
      <c r="B2" s="498"/>
      <c r="C2" s="90" t="s">
        <v>706</v>
      </c>
      <c r="D2" s="94"/>
      <c r="E2" s="204"/>
      <c r="F2" s="194" t="s">
        <v>593</v>
      </c>
      <c r="G2" s="110"/>
      <c r="H2" s="110"/>
      <c r="I2" s="218"/>
      <c r="J2" s="51"/>
      <c r="K2" s="90" t="s">
        <v>706</v>
      </c>
      <c r="L2" s="94"/>
      <c r="M2" s="204"/>
      <c r="N2" s="194" t="s">
        <v>593</v>
      </c>
      <c r="O2" s="110"/>
      <c r="P2" s="110"/>
      <c r="Q2" s="218"/>
      <c r="R2" s="51"/>
      <c r="S2" s="90" t="s">
        <v>706</v>
      </c>
      <c r="T2" s="204"/>
      <c r="U2" s="194" t="s">
        <v>593</v>
      </c>
      <c r="V2" s="110"/>
      <c r="W2" s="110"/>
      <c r="X2" s="218"/>
      <c r="Y2" s="51"/>
      <c r="Z2" s="90" t="s">
        <v>706</v>
      </c>
      <c r="AA2" s="204"/>
      <c r="AB2" s="194" t="s">
        <v>593</v>
      </c>
      <c r="AC2" s="110"/>
      <c r="AD2" s="110"/>
      <c r="AE2" s="218"/>
      <c r="AF2" s="51"/>
      <c r="AG2" s="90" t="s">
        <v>706</v>
      </c>
      <c r="AH2" s="204"/>
      <c r="AI2" s="194" t="s">
        <v>593</v>
      </c>
      <c r="AJ2" s="110"/>
      <c r="AK2" s="110"/>
      <c r="AL2" s="218"/>
      <c r="AM2" s="51"/>
      <c r="AN2" s="90" t="s">
        <v>706</v>
      </c>
      <c r="AO2" s="204"/>
      <c r="AP2" s="194" t="s">
        <v>593</v>
      </c>
      <c r="AQ2" s="110"/>
      <c r="AR2" s="110"/>
      <c r="AS2" s="218"/>
      <c r="AT2" s="51"/>
      <c r="AU2" s="90" t="s">
        <v>706</v>
      </c>
      <c r="AV2" s="204"/>
      <c r="AW2" s="194" t="s">
        <v>593</v>
      </c>
      <c r="AX2" s="110"/>
      <c r="AY2" s="110"/>
      <c r="AZ2" s="218"/>
      <c r="BA2" s="51"/>
      <c r="BB2" s="90" t="s">
        <v>706</v>
      </c>
      <c r="BC2" s="204"/>
      <c r="BD2" s="194" t="s">
        <v>593</v>
      </c>
      <c r="BE2" s="110"/>
      <c r="BF2" s="110"/>
      <c r="BG2" s="218"/>
      <c r="BH2" s="51"/>
      <c r="BI2" s="90" t="s">
        <v>706</v>
      </c>
      <c r="BJ2" s="204"/>
      <c r="BK2" s="194" t="s">
        <v>593</v>
      </c>
      <c r="BL2" s="110"/>
      <c r="BM2" s="110"/>
      <c r="BN2" s="218"/>
      <c r="BO2" s="51"/>
      <c r="BP2" s="90" t="s">
        <v>706</v>
      </c>
      <c r="BQ2" s="204"/>
      <c r="BR2" s="194" t="s">
        <v>593</v>
      </c>
      <c r="BS2" s="110"/>
      <c r="BT2" s="110"/>
      <c r="BU2" s="218"/>
      <c r="BV2" s="51"/>
    </row>
    <row r="3" spans="1:74" ht="117" customHeight="1" thickBot="1" x14ac:dyDescent="0.25">
      <c r="A3" s="499"/>
      <c r="B3" s="500"/>
      <c r="C3" s="222" t="s">
        <v>839</v>
      </c>
      <c r="D3" s="226" t="s">
        <v>1084</v>
      </c>
      <c r="E3" s="232" t="s">
        <v>840</v>
      </c>
      <c r="F3" s="351" t="s">
        <v>578</v>
      </c>
      <c r="G3" s="324" t="s">
        <v>579</v>
      </c>
      <c r="H3" s="324" t="s">
        <v>582</v>
      </c>
      <c r="I3" s="53" t="s">
        <v>580</v>
      </c>
      <c r="J3" s="53" t="s">
        <v>581</v>
      </c>
      <c r="K3" s="222" t="s">
        <v>839</v>
      </c>
      <c r="L3" s="226" t="s">
        <v>1084</v>
      </c>
      <c r="M3" s="232" t="s">
        <v>840</v>
      </c>
      <c r="N3" s="351" t="s">
        <v>578</v>
      </c>
      <c r="O3" s="324" t="s">
        <v>579</v>
      </c>
      <c r="P3" s="324" t="s">
        <v>582</v>
      </c>
      <c r="Q3" s="53" t="s">
        <v>580</v>
      </c>
      <c r="R3" s="53" t="s">
        <v>581</v>
      </c>
      <c r="S3" s="222" t="s">
        <v>839</v>
      </c>
      <c r="T3" s="232" t="s">
        <v>840</v>
      </c>
      <c r="U3" s="351" t="s">
        <v>578</v>
      </c>
      <c r="V3" s="324" t="s">
        <v>579</v>
      </c>
      <c r="W3" s="324" t="s">
        <v>582</v>
      </c>
      <c r="X3" s="53" t="s">
        <v>580</v>
      </c>
      <c r="Y3" s="53" t="s">
        <v>581</v>
      </c>
      <c r="Z3" s="222" t="s">
        <v>839</v>
      </c>
      <c r="AA3" s="232" t="s">
        <v>840</v>
      </c>
      <c r="AB3" s="351" t="s">
        <v>578</v>
      </c>
      <c r="AC3" s="324" t="s">
        <v>579</v>
      </c>
      <c r="AD3" s="324" t="s">
        <v>582</v>
      </c>
      <c r="AE3" s="53" t="s">
        <v>580</v>
      </c>
      <c r="AF3" s="53" t="s">
        <v>581</v>
      </c>
      <c r="AG3" s="222" t="s">
        <v>839</v>
      </c>
      <c r="AH3" s="232" t="s">
        <v>840</v>
      </c>
      <c r="AI3" s="351" t="s">
        <v>578</v>
      </c>
      <c r="AJ3" s="324" t="s">
        <v>579</v>
      </c>
      <c r="AK3" s="324" t="s">
        <v>582</v>
      </c>
      <c r="AL3" s="53" t="s">
        <v>580</v>
      </c>
      <c r="AM3" s="53" t="s">
        <v>581</v>
      </c>
      <c r="AN3" s="222" t="s">
        <v>839</v>
      </c>
      <c r="AO3" s="232" t="s">
        <v>840</v>
      </c>
      <c r="AP3" s="351" t="s">
        <v>578</v>
      </c>
      <c r="AQ3" s="324" t="s">
        <v>579</v>
      </c>
      <c r="AR3" s="324" t="s">
        <v>582</v>
      </c>
      <c r="AS3" s="53" t="s">
        <v>580</v>
      </c>
      <c r="AT3" s="53" t="s">
        <v>581</v>
      </c>
      <c r="AU3" s="222" t="s">
        <v>839</v>
      </c>
      <c r="AV3" s="232" t="s">
        <v>840</v>
      </c>
      <c r="AW3" s="351" t="s">
        <v>578</v>
      </c>
      <c r="AX3" s="324" t="s">
        <v>579</v>
      </c>
      <c r="AY3" s="324" t="s">
        <v>582</v>
      </c>
      <c r="AZ3" s="53" t="s">
        <v>580</v>
      </c>
      <c r="BA3" s="53" t="s">
        <v>581</v>
      </c>
      <c r="BB3" s="222" t="s">
        <v>839</v>
      </c>
      <c r="BC3" s="232" t="s">
        <v>840</v>
      </c>
      <c r="BD3" s="351" t="s">
        <v>578</v>
      </c>
      <c r="BE3" s="324" t="s">
        <v>579</v>
      </c>
      <c r="BF3" s="324" t="s">
        <v>582</v>
      </c>
      <c r="BG3" s="53" t="s">
        <v>580</v>
      </c>
      <c r="BH3" s="53" t="s">
        <v>581</v>
      </c>
      <c r="BI3" s="222" t="s">
        <v>839</v>
      </c>
      <c r="BJ3" s="232" t="s">
        <v>840</v>
      </c>
      <c r="BK3" s="351" t="s">
        <v>578</v>
      </c>
      <c r="BL3" s="324" t="s">
        <v>579</v>
      </c>
      <c r="BM3" s="324" t="s">
        <v>582</v>
      </c>
      <c r="BN3" s="53" t="s">
        <v>580</v>
      </c>
      <c r="BO3" s="53" t="s">
        <v>581</v>
      </c>
      <c r="BP3" s="222" t="s">
        <v>839</v>
      </c>
      <c r="BQ3" s="232" t="s">
        <v>840</v>
      </c>
      <c r="BR3" s="351" t="s">
        <v>578</v>
      </c>
      <c r="BS3" s="324" t="s">
        <v>579</v>
      </c>
      <c r="BT3" s="324" t="s">
        <v>582</v>
      </c>
      <c r="BU3" s="53" t="s">
        <v>580</v>
      </c>
      <c r="BV3" s="53" t="s">
        <v>581</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97</v>
      </c>
      <c r="B5" s="49" t="s">
        <v>97</v>
      </c>
      <c r="C5" s="191" t="s">
        <v>97</v>
      </c>
      <c r="D5" s="234" t="s">
        <v>97</v>
      </c>
      <c r="E5" s="206" t="s">
        <v>97</v>
      </c>
      <c r="F5" s="196" t="s">
        <v>97</v>
      </c>
      <c r="G5" s="83" t="s">
        <v>97</v>
      </c>
      <c r="H5" s="83" t="s">
        <v>97</v>
      </c>
      <c r="I5" s="55" t="s">
        <v>97</v>
      </c>
      <c r="J5" s="55" t="s">
        <v>97</v>
      </c>
      <c r="K5" s="191" t="s">
        <v>97</v>
      </c>
      <c r="L5" s="234" t="s">
        <v>97</v>
      </c>
      <c r="M5" s="206" t="s">
        <v>97</v>
      </c>
      <c r="N5" s="196" t="s">
        <v>97</v>
      </c>
      <c r="O5" s="83" t="s">
        <v>97</v>
      </c>
      <c r="P5" s="83" t="s">
        <v>97</v>
      </c>
      <c r="Q5" s="55" t="s">
        <v>97</v>
      </c>
      <c r="R5" s="55" t="s">
        <v>97</v>
      </c>
      <c r="S5" s="191" t="s">
        <v>97</v>
      </c>
      <c r="T5" s="206" t="s">
        <v>97</v>
      </c>
      <c r="U5" s="196" t="s">
        <v>97</v>
      </c>
      <c r="V5" s="83" t="s">
        <v>97</v>
      </c>
      <c r="W5" s="83" t="s">
        <v>97</v>
      </c>
      <c r="X5" s="55" t="s">
        <v>97</v>
      </c>
      <c r="Y5" s="55" t="s">
        <v>97</v>
      </c>
      <c r="Z5" s="191" t="s">
        <v>97</v>
      </c>
      <c r="AA5" s="206" t="s">
        <v>97</v>
      </c>
      <c r="AB5" s="196" t="s">
        <v>97</v>
      </c>
      <c r="AC5" s="83" t="s">
        <v>97</v>
      </c>
      <c r="AD5" s="83" t="s">
        <v>97</v>
      </c>
      <c r="AE5" s="55" t="s">
        <v>97</v>
      </c>
      <c r="AF5" s="55" t="s">
        <v>97</v>
      </c>
      <c r="AG5" s="191" t="s">
        <v>97</v>
      </c>
      <c r="AH5" s="206" t="s">
        <v>97</v>
      </c>
      <c r="AI5" s="196" t="s">
        <v>97</v>
      </c>
      <c r="AJ5" s="83" t="s">
        <v>97</v>
      </c>
      <c r="AK5" s="83" t="s">
        <v>97</v>
      </c>
      <c r="AL5" s="55" t="s">
        <v>97</v>
      </c>
      <c r="AM5" s="55" t="s">
        <v>97</v>
      </c>
      <c r="AN5" s="191" t="s">
        <v>97</v>
      </c>
      <c r="AO5" s="206" t="s">
        <v>97</v>
      </c>
      <c r="AP5" s="196" t="s">
        <v>97</v>
      </c>
      <c r="AQ5" s="83" t="s">
        <v>97</v>
      </c>
      <c r="AR5" s="83" t="s">
        <v>97</v>
      </c>
      <c r="AS5" s="55" t="s">
        <v>97</v>
      </c>
      <c r="AT5" s="55" t="s">
        <v>97</v>
      </c>
      <c r="AU5" s="191" t="s">
        <v>97</v>
      </c>
      <c r="AV5" s="206" t="s">
        <v>97</v>
      </c>
      <c r="AW5" s="196" t="s">
        <v>97</v>
      </c>
      <c r="AX5" s="83" t="s">
        <v>97</v>
      </c>
      <c r="AY5" s="83" t="s">
        <v>97</v>
      </c>
      <c r="AZ5" s="55" t="s">
        <v>97</v>
      </c>
      <c r="BA5" s="55" t="s">
        <v>97</v>
      </c>
      <c r="BB5" s="191" t="s">
        <v>97</v>
      </c>
      <c r="BC5" s="206" t="s">
        <v>97</v>
      </c>
      <c r="BD5" s="196" t="s">
        <v>97</v>
      </c>
      <c r="BE5" s="83" t="s">
        <v>97</v>
      </c>
      <c r="BF5" s="83" t="s">
        <v>97</v>
      </c>
      <c r="BG5" s="55" t="s">
        <v>97</v>
      </c>
      <c r="BH5" s="55" t="s">
        <v>97</v>
      </c>
      <c r="BI5" s="191" t="s">
        <v>97</v>
      </c>
      <c r="BJ5" s="206" t="s">
        <v>97</v>
      </c>
      <c r="BK5" s="196" t="s">
        <v>97</v>
      </c>
      <c r="BL5" s="83" t="s">
        <v>97</v>
      </c>
      <c r="BM5" s="83" t="s">
        <v>97</v>
      </c>
      <c r="BN5" s="55" t="s">
        <v>97</v>
      </c>
      <c r="BO5" s="55" t="s">
        <v>97</v>
      </c>
      <c r="BP5" s="191" t="s">
        <v>97</v>
      </c>
      <c r="BQ5" s="206" t="s">
        <v>97</v>
      </c>
      <c r="BR5" s="196" t="s">
        <v>97</v>
      </c>
      <c r="BS5" s="83" t="s">
        <v>97</v>
      </c>
      <c r="BT5" s="83" t="s">
        <v>97</v>
      </c>
      <c r="BU5" s="55" t="s">
        <v>97</v>
      </c>
      <c r="BV5" s="55" t="s">
        <v>97</v>
      </c>
    </row>
    <row r="6" spans="1:74" x14ac:dyDescent="0.2">
      <c r="A6" s="49" t="s">
        <v>195</v>
      </c>
      <c r="B6" s="49" t="s">
        <v>195</v>
      </c>
      <c r="C6" s="191" t="s">
        <v>92</v>
      </c>
      <c r="D6" s="234" t="s">
        <v>92</v>
      </c>
      <c r="E6" s="206" t="s">
        <v>92</v>
      </c>
      <c r="F6" s="196" t="s">
        <v>92</v>
      </c>
      <c r="G6" s="83" t="s">
        <v>92</v>
      </c>
      <c r="H6" s="83" t="s">
        <v>92</v>
      </c>
      <c r="I6" s="55" t="s">
        <v>92</v>
      </c>
      <c r="J6" s="55" t="s">
        <v>92</v>
      </c>
      <c r="K6" s="191" t="s">
        <v>92</v>
      </c>
      <c r="L6" s="234" t="s">
        <v>92</v>
      </c>
      <c r="M6" s="206" t="s">
        <v>92</v>
      </c>
      <c r="N6" s="196" t="s">
        <v>92</v>
      </c>
      <c r="O6" s="83" t="s">
        <v>92</v>
      </c>
      <c r="P6" s="83" t="s">
        <v>92</v>
      </c>
      <c r="Q6" s="55" t="s">
        <v>92</v>
      </c>
      <c r="R6" s="55" t="s">
        <v>92</v>
      </c>
      <c r="S6" s="191" t="s">
        <v>92</v>
      </c>
      <c r="T6" s="206" t="s">
        <v>92</v>
      </c>
      <c r="U6" s="196" t="s">
        <v>92</v>
      </c>
      <c r="V6" s="83" t="s">
        <v>92</v>
      </c>
      <c r="W6" s="83" t="s">
        <v>92</v>
      </c>
      <c r="X6" s="55" t="s">
        <v>92</v>
      </c>
      <c r="Y6" s="55" t="s">
        <v>92</v>
      </c>
      <c r="Z6" s="191" t="s">
        <v>92</v>
      </c>
      <c r="AA6" s="206" t="s">
        <v>92</v>
      </c>
      <c r="AB6" s="196" t="s">
        <v>92</v>
      </c>
      <c r="AC6" s="83" t="s">
        <v>92</v>
      </c>
      <c r="AD6" s="83" t="s">
        <v>92</v>
      </c>
      <c r="AE6" s="55" t="s">
        <v>92</v>
      </c>
      <c r="AF6" s="55" t="s">
        <v>92</v>
      </c>
      <c r="AG6" s="191" t="s">
        <v>92</v>
      </c>
      <c r="AH6" s="206" t="s">
        <v>92</v>
      </c>
      <c r="AI6" s="196" t="s">
        <v>92</v>
      </c>
      <c r="AJ6" s="83" t="s">
        <v>92</v>
      </c>
      <c r="AK6" s="83" t="s">
        <v>92</v>
      </c>
      <c r="AL6" s="55" t="s">
        <v>92</v>
      </c>
      <c r="AM6" s="55" t="s">
        <v>92</v>
      </c>
      <c r="AN6" s="191" t="s">
        <v>92</v>
      </c>
      <c r="AO6" s="206" t="s">
        <v>92</v>
      </c>
      <c r="AP6" s="196" t="s">
        <v>92</v>
      </c>
      <c r="AQ6" s="83" t="s">
        <v>92</v>
      </c>
      <c r="AR6" s="83" t="s">
        <v>92</v>
      </c>
      <c r="AS6" s="55" t="s">
        <v>92</v>
      </c>
      <c r="AT6" s="55" t="s">
        <v>92</v>
      </c>
      <c r="AU6" s="191" t="s">
        <v>92</v>
      </c>
      <c r="AV6" s="206" t="s">
        <v>92</v>
      </c>
      <c r="AW6" s="196" t="s">
        <v>92</v>
      </c>
      <c r="AX6" s="83" t="s">
        <v>92</v>
      </c>
      <c r="AY6" s="83" t="s">
        <v>92</v>
      </c>
      <c r="AZ6" s="55" t="s">
        <v>92</v>
      </c>
      <c r="BA6" s="55" t="s">
        <v>92</v>
      </c>
      <c r="BB6" s="191" t="s">
        <v>92</v>
      </c>
      <c r="BC6" s="206" t="s">
        <v>92</v>
      </c>
      <c r="BD6" s="196" t="s">
        <v>92</v>
      </c>
      <c r="BE6" s="83" t="s">
        <v>92</v>
      </c>
      <c r="BF6" s="83" t="s">
        <v>92</v>
      </c>
      <c r="BG6" s="55" t="s">
        <v>92</v>
      </c>
      <c r="BH6" s="55" t="s">
        <v>92</v>
      </c>
      <c r="BI6" s="191" t="s">
        <v>92</v>
      </c>
      <c r="BJ6" s="206" t="s">
        <v>92</v>
      </c>
      <c r="BK6" s="196" t="s">
        <v>92</v>
      </c>
      <c r="BL6" s="83" t="s">
        <v>92</v>
      </c>
      <c r="BM6" s="83" t="s">
        <v>92</v>
      </c>
      <c r="BN6" s="55" t="s">
        <v>92</v>
      </c>
      <c r="BO6" s="55" t="s">
        <v>92</v>
      </c>
      <c r="BP6" s="191" t="s">
        <v>92</v>
      </c>
      <c r="BQ6" s="206" t="s">
        <v>92</v>
      </c>
      <c r="BR6" s="196" t="s">
        <v>92</v>
      </c>
      <c r="BS6" s="83" t="s">
        <v>92</v>
      </c>
      <c r="BT6" s="83" t="s">
        <v>92</v>
      </c>
      <c r="BU6" s="55" t="s">
        <v>92</v>
      </c>
      <c r="BV6" s="55" t="s">
        <v>92</v>
      </c>
    </row>
    <row r="7" spans="1:74" x14ac:dyDescent="0.2">
      <c r="A7" s="49" t="s">
        <v>107</v>
      </c>
      <c r="B7" s="49" t="s">
        <v>107</v>
      </c>
      <c r="C7" s="192" t="s">
        <v>93</v>
      </c>
      <c r="D7" s="235" t="s">
        <v>93</v>
      </c>
      <c r="E7" s="207" t="s">
        <v>93</v>
      </c>
      <c r="F7" s="196" t="s">
        <v>93</v>
      </c>
      <c r="G7" s="83" t="s">
        <v>93</v>
      </c>
      <c r="H7" s="83" t="s">
        <v>93</v>
      </c>
      <c r="I7" s="55" t="s">
        <v>93</v>
      </c>
      <c r="J7" s="55" t="s">
        <v>93</v>
      </c>
      <c r="K7" s="192" t="s">
        <v>93</v>
      </c>
      <c r="L7" s="235" t="s">
        <v>93</v>
      </c>
      <c r="M7" s="207" t="s">
        <v>93</v>
      </c>
      <c r="N7" s="196" t="s">
        <v>93</v>
      </c>
      <c r="O7" s="83" t="s">
        <v>93</v>
      </c>
      <c r="P7" s="83" t="s">
        <v>93</v>
      </c>
      <c r="Q7" s="55" t="s">
        <v>93</v>
      </c>
      <c r="R7" s="55" t="s">
        <v>93</v>
      </c>
      <c r="S7" s="192" t="s">
        <v>93</v>
      </c>
      <c r="T7" s="207" t="s">
        <v>93</v>
      </c>
      <c r="U7" s="196" t="s">
        <v>93</v>
      </c>
      <c r="V7" s="83" t="s">
        <v>93</v>
      </c>
      <c r="W7" s="83" t="s">
        <v>93</v>
      </c>
      <c r="X7" s="55" t="s">
        <v>93</v>
      </c>
      <c r="Y7" s="55" t="s">
        <v>93</v>
      </c>
      <c r="Z7" s="192" t="s">
        <v>93</v>
      </c>
      <c r="AA7" s="207" t="s">
        <v>93</v>
      </c>
      <c r="AB7" s="196" t="s">
        <v>93</v>
      </c>
      <c r="AC7" s="83" t="s">
        <v>93</v>
      </c>
      <c r="AD7" s="83" t="s">
        <v>93</v>
      </c>
      <c r="AE7" s="55" t="s">
        <v>93</v>
      </c>
      <c r="AF7" s="55" t="s">
        <v>93</v>
      </c>
      <c r="AG7" s="192" t="s">
        <v>93</v>
      </c>
      <c r="AH7" s="207" t="s">
        <v>93</v>
      </c>
      <c r="AI7" s="196" t="s">
        <v>93</v>
      </c>
      <c r="AJ7" s="83" t="s">
        <v>93</v>
      </c>
      <c r="AK7" s="83" t="s">
        <v>93</v>
      </c>
      <c r="AL7" s="55" t="s">
        <v>93</v>
      </c>
      <c r="AM7" s="55" t="s">
        <v>93</v>
      </c>
      <c r="AN7" s="192" t="s">
        <v>93</v>
      </c>
      <c r="AO7" s="207" t="s">
        <v>93</v>
      </c>
      <c r="AP7" s="196" t="s">
        <v>93</v>
      </c>
      <c r="AQ7" s="83" t="s">
        <v>93</v>
      </c>
      <c r="AR7" s="83" t="s">
        <v>93</v>
      </c>
      <c r="AS7" s="55" t="s">
        <v>93</v>
      </c>
      <c r="AT7" s="55" t="s">
        <v>93</v>
      </c>
      <c r="AU7" s="192" t="s">
        <v>93</v>
      </c>
      <c r="AV7" s="207" t="s">
        <v>93</v>
      </c>
      <c r="AW7" s="196" t="s">
        <v>93</v>
      </c>
      <c r="AX7" s="83" t="s">
        <v>93</v>
      </c>
      <c r="AY7" s="83" t="s">
        <v>93</v>
      </c>
      <c r="AZ7" s="55" t="s">
        <v>93</v>
      </c>
      <c r="BA7" s="55" t="s">
        <v>93</v>
      </c>
      <c r="BB7" s="192" t="s">
        <v>93</v>
      </c>
      <c r="BC7" s="207" t="s">
        <v>93</v>
      </c>
      <c r="BD7" s="196" t="s">
        <v>93</v>
      </c>
      <c r="BE7" s="83" t="s">
        <v>93</v>
      </c>
      <c r="BF7" s="83" t="s">
        <v>93</v>
      </c>
      <c r="BG7" s="55" t="s">
        <v>93</v>
      </c>
      <c r="BH7" s="55" t="s">
        <v>93</v>
      </c>
      <c r="BI7" s="192" t="s">
        <v>93</v>
      </c>
      <c r="BJ7" s="207" t="s">
        <v>93</v>
      </c>
      <c r="BK7" s="196" t="s">
        <v>93</v>
      </c>
      <c r="BL7" s="83" t="s">
        <v>93</v>
      </c>
      <c r="BM7" s="83" t="s">
        <v>93</v>
      </c>
      <c r="BN7" s="55" t="s">
        <v>93</v>
      </c>
      <c r="BO7" s="55" t="s">
        <v>93</v>
      </c>
      <c r="BP7" s="192" t="s">
        <v>93</v>
      </c>
      <c r="BQ7" s="207" t="s">
        <v>93</v>
      </c>
      <c r="BR7" s="196" t="s">
        <v>93</v>
      </c>
      <c r="BS7" s="83" t="s">
        <v>93</v>
      </c>
      <c r="BT7" s="83" t="s">
        <v>93</v>
      </c>
      <c r="BU7" s="55" t="s">
        <v>93</v>
      </c>
      <c r="BV7" s="55" t="s">
        <v>93</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573</v>
      </c>
      <c r="B14" s="35" t="s">
        <v>5</v>
      </c>
      <c r="C14" s="143" t="s">
        <v>885</v>
      </c>
      <c r="D14" s="145" t="s">
        <v>886</v>
      </c>
      <c r="E14" s="208" t="s">
        <v>887</v>
      </c>
      <c r="F14" s="219" t="s">
        <v>888</v>
      </c>
      <c r="G14" s="180" t="s">
        <v>889</v>
      </c>
      <c r="H14" s="180" t="s">
        <v>890</v>
      </c>
      <c r="I14" s="141" t="s">
        <v>891</v>
      </c>
      <c r="J14" s="141" t="s">
        <v>892</v>
      </c>
      <c r="K14" s="143" t="s">
        <v>616</v>
      </c>
      <c r="L14" s="145" t="s">
        <v>718</v>
      </c>
      <c r="M14" s="208" t="s">
        <v>617</v>
      </c>
      <c r="N14" s="219" t="s">
        <v>618</v>
      </c>
      <c r="O14" s="180" t="s">
        <v>619</v>
      </c>
      <c r="P14" s="180" t="s">
        <v>620</v>
      </c>
      <c r="Q14" s="141" t="s">
        <v>621</v>
      </c>
      <c r="R14" s="141" t="s">
        <v>622</v>
      </c>
      <c r="S14" s="143" t="s">
        <v>623</v>
      </c>
      <c r="T14" s="208" t="s">
        <v>624</v>
      </c>
      <c r="U14" s="219" t="s">
        <v>611</v>
      </c>
      <c r="V14" s="180" t="s">
        <v>612</v>
      </c>
      <c r="W14" s="180" t="s">
        <v>613</v>
      </c>
      <c r="X14" s="141" t="s">
        <v>614</v>
      </c>
      <c r="Y14" s="141" t="s">
        <v>615</v>
      </c>
      <c r="Z14" s="143" t="s">
        <v>625</v>
      </c>
      <c r="AA14" s="208" t="s">
        <v>626</v>
      </c>
      <c r="AB14" s="219" t="s">
        <v>627</v>
      </c>
      <c r="AC14" s="180" t="s">
        <v>628</v>
      </c>
      <c r="AD14" s="180" t="s">
        <v>629</v>
      </c>
      <c r="AE14" s="141" t="s">
        <v>630</v>
      </c>
      <c r="AF14" s="141" t="s">
        <v>631</v>
      </c>
      <c r="AG14" s="143" t="s">
        <v>632</v>
      </c>
      <c r="AH14" s="208" t="s">
        <v>633</v>
      </c>
      <c r="AI14" s="219" t="s">
        <v>634</v>
      </c>
      <c r="AJ14" s="180" t="s">
        <v>635</v>
      </c>
      <c r="AK14" s="180" t="s">
        <v>636</v>
      </c>
      <c r="AL14" s="141" t="s">
        <v>637</v>
      </c>
      <c r="AM14" s="141" t="s">
        <v>638</v>
      </c>
      <c r="AN14" s="143" t="s">
        <v>639</v>
      </c>
      <c r="AO14" s="208" t="s">
        <v>640</v>
      </c>
      <c r="AP14" s="219" t="s">
        <v>641</v>
      </c>
      <c r="AQ14" s="180" t="s">
        <v>642</v>
      </c>
      <c r="AR14" s="180" t="s">
        <v>643</v>
      </c>
      <c r="AS14" s="141" t="s">
        <v>644</v>
      </c>
      <c r="AT14" s="141" t="s">
        <v>645</v>
      </c>
      <c r="AU14" s="143" t="s">
        <v>646</v>
      </c>
      <c r="AV14" s="208" t="s">
        <v>647</v>
      </c>
      <c r="AW14" s="219" t="s">
        <v>648</v>
      </c>
      <c r="AX14" s="180" t="s">
        <v>649</v>
      </c>
      <c r="AY14" s="180" t="s">
        <v>650</v>
      </c>
      <c r="AZ14" s="141" t="s">
        <v>651</v>
      </c>
      <c r="BA14" s="141" t="s">
        <v>652</v>
      </c>
      <c r="BB14" s="143" t="s">
        <v>653</v>
      </c>
      <c r="BC14" s="208" t="s">
        <v>654</v>
      </c>
      <c r="BD14" s="219" t="s">
        <v>655</v>
      </c>
      <c r="BE14" s="180" t="s">
        <v>656</v>
      </c>
      <c r="BF14" s="180" t="s">
        <v>657</v>
      </c>
      <c r="BG14" s="141" t="s">
        <v>658</v>
      </c>
      <c r="BH14" s="141" t="s">
        <v>659</v>
      </c>
      <c r="BI14" s="143" t="s">
        <v>660</v>
      </c>
      <c r="BJ14" s="208" t="s">
        <v>661</v>
      </c>
      <c r="BK14" s="219" t="s">
        <v>662</v>
      </c>
      <c r="BL14" s="180" t="s">
        <v>663</v>
      </c>
      <c r="BM14" s="180" t="s">
        <v>664</v>
      </c>
      <c r="BN14" s="141" t="s">
        <v>665</v>
      </c>
      <c r="BO14" s="141" t="s">
        <v>666</v>
      </c>
      <c r="BP14" s="143" t="s">
        <v>667</v>
      </c>
      <c r="BQ14" s="208" t="s">
        <v>668</v>
      </c>
      <c r="BR14" s="219" t="s">
        <v>669</v>
      </c>
      <c r="BS14" s="180" t="s">
        <v>670</v>
      </c>
      <c r="BT14" s="180" t="s">
        <v>671</v>
      </c>
      <c r="BU14" s="141" t="s">
        <v>672</v>
      </c>
      <c r="BV14" s="141" t="s">
        <v>673</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SUM(SUMIFS(HTS!$BP:$BP,HTS!$B:$B,$B15,HTS!$C:$C,{"15-19","20-24","25-29","30-34","35-39","40-44","45-49","50+"},HTS!$D:$D,"Female"))</f>
        <v>0</v>
      </c>
      <c r="AV15" s="326" cm="1">
        <f t="array" ref="AV15">SUM(SUMIFS(HTS!$BP:$BP,HTS!$B:$B,$B15,HTS!$C:$C,{"15-19","20-24","25-29","30-34","35-39","40-44","45-49","50+"},HTS!$D:$D,"Male"))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SUM(SUMIFS(HTS!$BX:$BX,HTS!$B:$B,$B15,HTS!$C:$C,{"15-19","20-24","25-29","30-34","35-39","40-44","45-49","50+"},HTS!$D:$D,"Female"))</f>
        <v>0</v>
      </c>
      <c r="BC15" s="326" cm="1">
        <f t="array" ref="BC15">SUM(SUMIFS(HTS!$BX:$BX,HTS!$B:$B,$B15,HTS!$C:$C,{"15-19","20-24","25-29","30-34","35-39","40-44","45-49","50+"},HTS!$D:$D,"Male"))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SUM(SUMIFS(HTS_RECENT!$AJ:$AJ,HTS_RECENT!$B:$B,$B15,HTS_RECENT!$C:$C,{"15-19","20-24","25-29","30-34","35-39","40-44","45-49","50+"},HTS_RECENT!$D:$D,"Female"))</f>
        <v>0</v>
      </c>
      <c r="BJ15" s="326" cm="1">
        <f t="array" ref="BJ15">SUM(SUMIFS(HTS_RECENT!$AJ:$AJ,HTS_RECENT!$B:$B,$B15,HTS_RECENT!$C:$C,{"15-19","20-24","25-29","30-34","35-39","40-44","45-49","50+"},HTS_RECENT!$D:$D,"Male"))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SUM(SUMIFS(HTS!$CC:$CC,HTS!$B:$B,$B15,HTS!$C:$C,{"15-19","20-24","25-29","30-34","35-39","40-44","45-49","50+"},HTS!$D:$D,"Female"))</f>
        <v>0</v>
      </c>
      <c r="BQ15" s="326" cm="1">
        <f t="array" ref="BQ15">SUM(SUMIFS(HTS!$CC:$CC,HTS!$B:$B,$B15,HTS!$C:$C,{"15-19","20-24","25-29","30-34","35-39","40-44","45-49","50+"},HTS!$D:$D,"Male"))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157" priority="10">
      <formula>AND(ROW($U1)&gt;14,SUM($U1)&gt;$S1)</formula>
    </cfRule>
  </conditionalFormatting>
  <conditionalFormatting sqref="T1:T1048576 V1:V1048576">
    <cfRule type="expression" dxfId="156" priority="9">
      <formula>AND(ROW($V1)&gt;14,SUM($V1)&gt;$T1)</formula>
    </cfRule>
  </conditionalFormatting>
  <conditionalFormatting sqref="S1:T1048576 W1:Y1048576">
    <cfRule type="expression" dxfId="155" priority="12">
      <formula>(($S1-$U1)+($T1-$V1))&lt;SUM($W1:$Y1)</formula>
    </cfRule>
  </conditionalFormatting>
  <conditionalFormatting sqref="Z1:Z1048576 AB1:AB1048576">
    <cfRule type="expression" dxfId="154" priority="13">
      <formula>AND(ROW($AB1)&gt;14,SUM($AB1)&gt;$Z1)</formula>
    </cfRule>
  </conditionalFormatting>
  <conditionalFormatting sqref="AA1:AA1048576 AC1:AC1048576">
    <cfRule type="expression" dxfId="153" priority="14">
      <formula>AND(ROW($AC1)&gt;14,SUM($AC1)&gt;$AA1)</formula>
    </cfRule>
  </conditionalFormatting>
  <conditionalFormatting sqref="Z1:AA1048576 AD1:AF1048576">
    <cfRule type="expression" dxfId="152" priority="16">
      <formula>(($Z1-$AB1)+($AA1-$AC1))&lt;SUM($AD1:$AF1)</formula>
    </cfRule>
  </conditionalFormatting>
  <conditionalFormatting sqref="AG1:AG1048576 AI1:AI1048576">
    <cfRule type="expression" dxfId="151" priority="17">
      <formula>AND(ROW($AI1)&gt;14,SUM($AI1)&gt;$AG1)</formula>
    </cfRule>
  </conditionalFormatting>
  <conditionalFormatting sqref="AH1:AH1048576 AJ1:AJ1048576">
    <cfRule type="expression" dxfId="150" priority="18">
      <formula>AND(ROW($AJ1)&gt;14,SUM($AJ1)&gt;$AH1)</formula>
    </cfRule>
  </conditionalFormatting>
  <conditionalFormatting sqref="AG1:AH1048576 AK1:AM1048576">
    <cfRule type="expression" dxfId="149" priority="20">
      <formula>(($AG1-$AI1)+($AH1-$AJ1))&lt;SUM($AK1:$AM1)</formula>
    </cfRule>
  </conditionalFormatting>
  <conditionalFormatting sqref="AN1:AN1048576 AP1:AP1048576">
    <cfRule type="expression" dxfId="148" priority="21">
      <formula>AND(ROW($AP1)&gt;14,SUM($AP1)&gt;$AN1)</formula>
    </cfRule>
  </conditionalFormatting>
  <conditionalFormatting sqref="AO1:AO1048576 AQ1:AQ1048576">
    <cfRule type="expression" dxfId="147" priority="22">
      <formula>AND(ROW($AQ1)&gt;14,SUM($AQ1)&gt;$AO1)</formula>
    </cfRule>
  </conditionalFormatting>
  <conditionalFormatting sqref="AN1:AO1048576 AR1:AT1048576">
    <cfRule type="expression" dxfId="146" priority="24">
      <formula>(($AN1-$AP1)+($AO1-$AQ1))&lt;SUM($AR1:$AT1)</formula>
    </cfRule>
  </conditionalFormatting>
  <conditionalFormatting sqref="AU1:AU1048576 AW1:AW1048576">
    <cfRule type="expression" dxfId="145" priority="25">
      <formula>AND(ROW($AW1)&gt;14,SUM($AW1)&gt;$AU1)</formula>
    </cfRule>
  </conditionalFormatting>
  <conditionalFormatting sqref="AV1:AV1048576 AX1:AX1048576">
    <cfRule type="expression" dxfId="144" priority="26">
      <formula>AND(ROW($AX1)&gt;14,SUM($AX1)&gt;$AV1)</formula>
    </cfRule>
  </conditionalFormatting>
  <conditionalFormatting sqref="AU1:AV1048576 AY1:BA1048576">
    <cfRule type="expression" dxfId="143" priority="28">
      <formula>(($AU1-$AW1)+($AV1-$AX1))&lt;SUM($AY1:$BA1)</formula>
    </cfRule>
  </conditionalFormatting>
  <conditionalFormatting sqref="BB1:BB1048576 BD1:BD1048576">
    <cfRule type="expression" dxfId="142" priority="29">
      <formula>AND(ROW($BD1)&gt;14,SUM($BD1)&gt;$BB1)</formula>
    </cfRule>
  </conditionalFormatting>
  <conditionalFormatting sqref="BC1:BC1048576 BE1:BE1048576">
    <cfRule type="expression" dxfId="141" priority="30">
      <formula>AND(ROW($BE1)&gt;14,SUM($BE1)&gt;$BC1)</formula>
    </cfRule>
  </conditionalFormatting>
  <conditionalFormatting sqref="BB1:BC1048576 BF1:BH1048576">
    <cfRule type="expression" dxfId="140" priority="32">
      <formula>(($BB1-$BD1)+($BC1-$BE1))&lt;SUM($BF1:$BH1)</formula>
    </cfRule>
  </conditionalFormatting>
  <conditionalFormatting sqref="BI1:BI1048576 BK1:BK1048576">
    <cfRule type="expression" dxfId="139" priority="33">
      <formula>AND(ROW($BK1)&gt;14,SUM($BK1)&gt;$BI1)</formula>
    </cfRule>
  </conditionalFormatting>
  <conditionalFormatting sqref="BL1:BL1048576 BJ1:BJ1048576">
    <cfRule type="expression" dxfId="138" priority="34">
      <formula>AND(ROW($BL1)&gt;14,SUM($BL1)&gt;$BJ1)</formula>
    </cfRule>
  </conditionalFormatting>
  <conditionalFormatting sqref="BI1:BJ1048576 BM1:BO1048576">
    <cfRule type="expression" dxfId="137" priority="36">
      <formula>(($BI1-$BK1)+($BJ1-$BL1))&lt;SUM($BM1:$BO1)</formula>
    </cfRule>
  </conditionalFormatting>
  <conditionalFormatting sqref="BP1:BP1048576 BR1:BR1048576">
    <cfRule type="expression" dxfId="136" priority="45">
      <formula>AND(ROW($BR1)&gt;14,SUM($BR1)&gt;$BP1)</formula>
    </cfRule>
  </conditionalFormatting>
  <conditionalFormatting sqref="BQ1:BQ1048576 BS1:BS1048576">
    <cfRule type="expression" dxfId="135" priority="1135">
      <formula>AND(ROW($BS1)&gt;14,SUM($BS1)&gt;$BQ1)</formula>
    </cfRule>
  </conditionalFormatting>
  <conditionalFormatting sqref="BP1:BQ1048576 BT1:BV1048576">
    <cfRule type="expression" dxfId="134" priority="1136">
      <formula>(($BP1-$BR1)+($BQ1-$BS1))&lt;SUM($BT1:$BV1)</formula>
    </cfRule>
  </conditionalFormatting>
  <conditionalFormatting sqref="C1:D1048576 F1:F1048576">
    <cfRule type="expression" dxfId="133" priority="2">
      <formula>AND(ISNUMBER($F1),SUM($F1)&gt;$C1)</formula>
    </cfRule>
  </conditionalFormatting>
  <conditionalFormatting sqref="G1:G1048576 E1:E1048576">
    <cfRule type="expression" dxfId="132" priority="1">
      <formula>AND(ISNUMBER($G1),SUM($G1)&gt;$E1)</formula>
    </cfRule>
  </conditionalFormatting>
  <conditionalFormatting sqref="H1:J1048576 C1:E1048576">
    <cfRule type="expression" dxfId="131" priority="4">
      <formula>(($C1-$F1)+($E1-$G1))&lt;SUM($H1:$J1)</formula>
    </cfRule>
  </conditionalFormatting>
  <conditionalFormatting sqref="K1:L1048576 N1:N1048576">
    <cfRule type="expression" dxfId="130" priority="6">
      <formula>AND(ROW($N1)&gt;14,SUM($N1)&gt;$K1)</formula>
    </cfRule>
  </conditionalFormatting>
  <conditionalFormatting sqref="M1:M1048576 O1:O1048576">
    <cfRule type="expression" dxfId="129" priority="5">
      <formula>AND(ROW($O1)&gt;14,SUM($O1)&gt;$M1)</formula>
    </cfRule>
  </conditionalFormatting>
  <conditionalFormatting sqref="K1:M1048576 P1:R1048576">
    <cfRule type="expression" dxfId="12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1091</v>
      </c>
      <c r="B1" s="153"/>
      <c r="C1" s="360"/>
      <c r="D1" s="360"/>
      <c r="E1" s="360"/>
      <c r="F1" s="354"/>
      <c r="G1" s="361"/>
      <c r="H1" s="362"/>
      <c r="I1" s="363" t="s">
        <v>1092</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1093</v>
      </c>
      <c r="CG1" s="93"/>
      <c r="CH1" s="365"/>
      <c r="CI1" s="363"/>
      <c r="CJ1" s="366"/>
      <c r="CK1" s="93"/>
      <c r="CL1" s="93"/>
      <c r="CM1" s="93"/>
      <c r="CN1" s="365"/>
      <c r="CO1" s="363"/>
      <c r="CP1" s="366"/>
      <c r="CQ1" s="93"/>
      <c r="CR1" s="93"/>
      <c r="CS1" s="93"/>
      <c r="CT1" s="365"/>
      <c r="CU1" s="363"/>
      <c r="CV1" s="366"/>
      <c r="CW1" s="93" t="s">
        <v>1094</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72</v>
      </c>
      <c r="H2" s="369"/>
      <c r="I2" s="370" t="s">
        <v>1095</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1096</v>
      </c>
      <c r="CG2" s="94"/>
      <c r="CH2" s="372"/>
      <c r="CI2" s="370"/>
      <c r="CJ2" s="373"/>
      <c r="CK2" s="94" t="s">
        <v>1097</v>
      </c>
      <c r="CL2" s="94"/>
      <c r="CM2" s="94"/>
      <c r="CN2" s="372"/>
      <c r="CO2" s="370"/>
      <c r="CP2" s="373"/>
      <c r="CQ2" s="94" t="s">
        <v>1098</v>
      </c>
      <c r="CR2" s="94"/>
      <c r="CS2" s="94"/>
      <c r="CT2" s="372"/>
      <c r="CU2" s="370"/>
      <c r="CV2" s="373"/>
      <c r="CW2" s="56" t="s">
        <v>1099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02" t="s">
        <v>1100</v>
      </c>
      <c r="B3" s="503"/>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1101</v>
      </c>
      <c r="CI3" s="376" t="s">
        <v>1102</v>
      </c>
      <c r="CJ3" s="373"/>
      <c r="CK3" s="94"/>
      <c r="CL3" s="94"/>
      <c r="CM3" s="94"/>
      <c r="CN3" s="375" t="s">
        <v>1101</v>
      </c>
      <c r="CO3" s="376" t="s">
        <v>1102</v>
      </c>
      <c r="CP3" s="373"/>
      <c r="CQ3" s="94"/>
      <c r="CR3" s="94"/>
      <c r="CS3" s="94"/>
      <c r="CT3" s="375" t="s">
        <v>1101</v>
      </c>
      <c r="CU3" s="376" t="s">
        <v>1102</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97</v>
      </c>
      <c r="B5" s="387" t="s">
        <v>97</v>
      </c>
      <c r="C5" s="387" t="s">
        <v>97</v>
      </c>
      <c r="D5" s="387" t="s">
        <v>97</v>
      </c>
      <c r="E5" s="387" t="s">
        <v>97</v>
      </c>
      <c r="F5" s="388" t="s">
        <v>97</v>
      </c>
      <c r="G5" s="389" t="s">
        <v>97</v>
      </c>
      <c r="H5" s="390" t="s">
        <v>97</v>
      </c>
      <c r="I5" s="391" t="s">
        <v>97</v>
      </c>
      <c r="J5" s="391" t="s">
        <v>97</v>
      </c>
      <c r="K5" s="391" t="s">
        <v>97</v>
      </c>
      <c r="L5" s="391" t="s">
        <v>97</v>
      </c>
      <c r="M5" s="391" t="s">
        <v>97</v>
      </c>
      <c r="N5" s="391" t="s">
        <v>97</v>
      </c>
      <c r="O5" s="391" t="s">
        <v>97</v>
      </c>
      <c r="P5" s="391" t="s">
        <v>97</v>
      </c>
      <c r="Q5" s="391" t="s">
        <v>97</v>
      </c>
      <c r="R5" s="391" t="s">
        <v>97</v>
      </c>
      <c r="S5" s="391" t="s">
        <v>97</v>
      </c>
      <c r="T5" s="391" t="s">
        <v>97</v>
      </c>
      <c r="U5" s="392" t="s">
        <v>97</v>
      </c>
      <c r="V5" s="392" t="s">
        <v>97</v>
      </c>
      <c r="W5" s="392" t="s">
        <v>97</v>
      </c>
      <c r="X5" s="392" t="s">
        <v>97</v>
      </c>
      <c r="Y5" s="392" t="s">
        <v>97</v>
      </c>
      <c r="Z5" s="392" t="s">
        <v>97</v>
      </c>
      <c r="AA5" s="392" t="s">
        <v>97</v>
      </c>
      <c r="AB5" s="392" t="s">
        <v>97</v>
      </c>
      <c r="AC5" s="392" t="s">
        <v>97</v>
      </c>
      <c r="AD5" s="392" t="s">
        <v>97</v>
      </c>
      <c r="AE5" s="392" t="s">
        <v>97</v>
      </c>
      <c r="AF5" s="392" t="s">
        <v>97</v>
      </c>
      <c r="AG5" s="392" t="s">
        <v>97</v>
      </c>
      <c r="AH5" s="392" t="s">
        <v>97</v>
      </c>
      <c r="AI5" s="392" t="s">
        <v>97</v>
      </c>
      <c r="AJ5" s="392" t="s">
        <v>97</v>
      </c>
      <c r="AK5" s="392" t="s">
        <v>97</v>
      </c>
      <c r="AL5" s="392" t="s">
        <v>97</v>
      </c>
      <c r="AM5" s="392" t="s">
        <v>97</v>
      </c>
      <c r="AN5" s="392" t="s">
        <v>97</v>
      </c>
      <c r="AO5" s="392" t="s">
        <v>97</v>
      </c>
      <c r="AP5" s="392" t="s">
        <v>97</v>
      </c>
      <c r="AQ5" s="392" t="s">
        <v>97</v>
      </c>
      <c r="AR5" s="392" t="s">
        <v>97</v>
      </c>
      <c r="AS5" s="392" t="s">
        <v>97</v>
      </c>
      <c r="AT5" s="392" t="s">
        <v>97</v>
      </c>
      <c r="AU5" s="392" t="s">
        <v>97</v>
      </c>
      <c r="AV5" s="392" t="s">
        <v>97</v>
      </c>
      <c r="AW5" s="392" t="s">
        <v>97</v>
      </c>
      <c r="AX5" s="392" t="s">
        <v>97</v>
      </c>
      <c r="AY5" s="392" t="s">
        <v>97</v>
      </c>
      <c r="AZ5" s="392" t="s">
        <v>97</v>
      </c>
      <c r="BA5" s="392" t="s">
        <v>97</v>
      </c>
      <c r="BB5" s="392" t="s">
        <v>97</v>
      </c>
      <c r="BC5" s="392" t="s">
        <v>97</v>
      </c>
      <c r="BD5" s="392" t="s">
        <v>97</v>
      </c>
      <c r="BE5" s="392" t="s">
        <v>97</v>
      </c>
      <c r="BF5" s="392" t="s">
        <v>97</v>
      </c>
      <c r="BG5" s="392" t="s">
        <v>97</v>
      </c>
      <c r="BH5" s="392" t="s">
        <v>97</v>
      </c>
      <c r="BI5" s="392" t="s">
        <v>97</v>
      </c>
      <c r="BJ5" s="392" t="s">
        <v>97</v>
      </c>
      <c r="BK5" s="392" t="s">
        <v>97</v>
      </c>
      <c r="BL5" s="392" t="s">
        <v>97</v>
      </c>
      <c r="BM5" s="392" t="s">
        <v>97</v>
      </c>
      <c r="BN5" s="392" t="s">
        <v>97</v>
      </c>
      <c r="BO5" s="392" t="s">
        <v>97</v>
      </c>
      <c r="BP5" s="392" t="s">
        <v>97</v>
      </c>
      <c r="BQ5" s="392" t="s">
        <v>97</v>
      </c>
      <c r="BR5" s="392" t="s">
        <v>97</v>
      </c>
      <c r="BS5" s="392" t="s">
        <v>97</v>
      </c>
      <c r="BT5" s="392" t="s">
        <v>97</v>
      </c>
      <c r="BU5" s="392" t="s">
        <v>97</v>
      </c>
      <c r="BV5" s="392" t="s">
        <v>97</v>
      </c>
      <c r="BW5" s="392" t="s">
        <v>97</v>
      </c>
      <c r="BX5" s="392" t="s">
        <v>97</v>
      </c>
      <c r="BY5" s="392" t="s">
        <v>97</v>
      </c>
      <c r="BZ5" s="392" t="s">
        <v>97</v>
      </c>
      <c r="CA5" s="392" t="s">
        <v>97</v>
      </c>
      <c r="CB5" s="392" t="s">
        <v>97</v>
      </c>
      <c r="CC5" s="392" t="s">
        <v>97</v>
      </c>
      <c r="CD5" s="392" t="s">
        <v>97</v>
      </c>
      <c r="CE5" s="393" t="s">
        <v>97</v>
      </c>
      <c r="CF5" s="394" t="s">
        <v>97</v>
      </c>
      <c r="CG5" s="394" t="s">
        <v>97</v>
      </c>
      <c r="CH5" s="395" t="s">
        <v>97</v>
      </c>
      <c r="CI5" s="396" t="s">
        <v>97</v>
      </c>
      <c r="CJ5" s="397" t="s">
        <v>108</v>
      </c>
      <c r="CK5" s="394" t="s">
        <v>97</v>
      </c>
      <c r="CL5" s="394" t="s">
        <v>97</v>
      </c>
      <c r="CM5" s="394" t="s">
        <v>97</v>
      </c>
      <c r="CN5" s="395" t="s">
        <v>97</v>
      </c>
      <c r="CO5" s="396" t="s">
        <v>97</v>
      </c>
      <c r="CP5" s="397" t="s">
        <v>108</v>
      </c>
      <c r="CQ5" s="394" t="s">
        <v>97</v>
      </c>
      <c r="CR5" s="394" t="s">
        <v>97</v>
      </c>
      <c r="CS5" s="394" t="s">
        <v>97</v>
      </c>
      <c r="CT5" s="395" t="s">
        <v>97</v>
      </c>
      <c r="CU5" s="396" t="s">
        <v>97</v>
      </c>
      <c r="CV5" s="397" t="s">
        <v>108</v>
      </c>
      <c r="CW5" s="398" t="s">
        <v>108</v>
      </c>
      <c r="CX5" s="398" t="s">
        <v>108</v>
      </c>
      <c r="CY5" s="398" t="s">
        <v>108</v>
      </c>
      <c r="CZ5" s="398" t="s">
        <v>108</v>
      </c>
      <c r="DA5" s="398" t="s">
        <v>108</v>
      </c>
      <c r="DB5" s="398" t="s">
        <v>108</v>
      </c>
      <c r="DC5" s="398" t="s">
        <v>108</v>
      </c>
      <c r="DD5" s="398" t="s">
        <v>108</v>
      </c>
      <c r="DE5" s="398" t="s">
        <v>108</v>
      </c>
      <c r="DF5" s="398" t="s">
        <v>108</v>
      </c>
      <c r="DG5" s="398" t="s">
        <v>108</v>
      </c>
      <c r="DH5" s="398" t="s">
        <v>108</v>
      </c>
      <c r="DI5" s="398" t="s">
        <v>108</v>
      </c>
      <c r="DJ5" s="398" t="s">
        <v>108</v>
      </c>
      <c r="DK5" s="398" t="s">
        <v>108</v>
      </c>
      <c r="DL5" s="398" t="s">
        <v>108</v>
      </c>
      <c r="DM5" s="398" t="s">
        <v>108</v>
      </c>
      <c r="DN5" s="398" t="s">
        <v>108</v>
      </c>
      <c r="DO5" s="398" t="s">
        <v>108</v>
      </c>
      <c r="DP5" s="398" t="s">
        <v>108</v>
      </c>
      <c r="DQ5" s="398" t="s">
        <v>108</v>
      </c>
      <c r="DR5" s="398" t="s">
        <v>108</v>
      </c>
      <c r="DS5" s="398" t="s">
        <v>108</v>
      </c>
      <c r="DT5" s="398" t="s">
        <v>108</v>
      </c>
      <c r="DU5" s="398" t="s">
        <v>108</v>
      </c>
      <c r="DV5" s="398" t="s">
        <v>108</v>
      </c>
      <c r="DW5" s="398" t="s">
        <v>108</v>
      </c>
      <c r="DX5" s="398" t="s">
        <v>108</v>
      </c>
      <c r="DY5" s="398" t="s">
        <v>108</v>
      </c>
      <c r="DZ5" s="398" t="s">
        <v>108</v>
      </c>
      <c r="EA5" s="398" t="s">
        <v>108</v>
      </c>
      <c r="EB5" s="398" t="s">
        <v>108</v>
      </c>
      <c r="EC5" s="398" t="s">
        <v>108</v>
      </c>
      <c r="ED5" s="398" t="s">
        <v>108</v>
      </c>
      <c r="EE5" s="398" t="s">
        <v>108</v>
      </c>
      <c r="EF5" s="398" t="s">
        <v>108</v>
      </c>
      <c r="EG5" s="398" t="s">
        <v>108</v>
      </c>
      <c r="EH5" s="398" t="s">
        <v>108</v>
      </c>
      <c r="EI5" s="398" t="s">
        <v>108</v>
      </c>
      <c r="EJ5" s="398" t="s">
        <v>108</v>
      </c>
      <c r="EK5" s="398" t="s">
        <v>108</v>
      </c>
      <c r="EL5" s="398" t="s">
        <v>108</v>
      </c>
      <c r="EM5" s="398" t="s">
        <v>108</v>
      </c>
      <c r="EN5" s="398" t="s">
        <v>108</v>
      </c>
      <c r="EO5" s="398" t="s">
        <v>108</v>
      </c>
      <c r="EP5" s="398" t="s">
        <v>108</v>
      </c>
      <c r="EQ5" s="398" t="s">
        <v>108</v>
      </c>
      <c r="ER5" s="398" t="s">
        <v>108</v>
      </c>
      <c r="ES5" s="398" t="s">
        <v>108</v>
      </c>
      <c r="ET5" s="398" t="s">
        <v>108</v>
      </c>
      <c r="EU5" s="398" t="s">
        <v>108</v>
      </c>
      <c r="EV5" s="398" t="s">
        <v>108</v>
      </c>
      <c r="EW5" s="398" t="s">
        <v>108</v>
      </c>
      <c r="EX5" s="398" t="s">
        <v>108</v>
      </c>
      <c r="EY5" s="398" t="s">
        <v>108</v>
      </c>
      <c r="EZ5" s="398" t="s">
        <v>108</v>
      </c>
      <c r="FA5" s="398" t="s">
        <v>108</v>
      </c>
      <c r="FB5" s="398" t="s">
        <v>108</v>
      </c>
      <c r="FC5" s="398" t="s">
        <v>108</v>
      </c>
      <c r="FD5" s="398" t="s">
        <v>108</v>
      </c>
      <c r="FE5" s="398" t="s">
        <v>108</v>
      </c>
      <c r="FF5" s="398" t="s">
        <v>108</v>
      </c>
      <c r="FG5" s="398" t="s">
        <v>108</v>
      </c>
      <c r="FH5" s="398" t="s">
        <v>108</v>
      </c>
      <c r="FI5" s="398" t="s">
        <v>108</v>
      </c>
      <c r="FJ5" s="398" t="s">
        <v>108</v>
      </c>
      <c r="FK5" s="398" t="s">
        <v>108</v>
      </c>
      <c r="FL5" s="398" t="s">
        <v>108</v>
      </c>
      <c r="FM5" s="398" t="s">
        <v>108</v>
      </c>
      <c r="FN5" s="398" t="s">
        <v>108</v>
      </c>
      <c r="FO5" s="398" t="s">
        <v>108</v>
      </c>
      <c r="FP5" s="398" t="s">
        <v>108</v>
      </c>
      <c r="FQ5" s="398" t="s">
        <v>108</v>
      </c>
      <c r="FR5" s="398" t="s">
        <v>108</v>
      </c>
      <c r="FS5" s="398" t="s">
        <v>108</v>
      </c>
    </row>
    <row r="6" spans="1:175" x14ac:dyDescent="0.2">
      <c r="A6" s="387" t="s">
        <v>195</v>
      </c>
      <c r="B6" s="387" t="s">
        <v>195</v>
      </c>
      <c r="C6" s="387" t="s">
        <v>195</v>
      </c>
      <c r="D6" s="387" t="s">
        <v>195</v>
      </c>
      <c r="E6" s="387" t="s">
        <v>195</v>
      </c>
      <c r="F6" s="388" t="s">
        <v>195</v>
      </c>
      <c r="G6" s="389" t="s">
        <v>92</v>
      </c>
      <c r="H6" s="390" t="s">
        <v>92</v>
      </c>
      <c r="I6" s="391" t="s">
        <v>1103</v>
      </c>
      <c r="J6" s="391" t="s">
        <v>1103</v>
      </c>
      <c r="K6" s="391" t="s">
        <v>1103</v>
      </c>
      <c r="L6" s="391" t="s">
        <v>1103</v>
      </c>
      <c r="M6" s="391" t="s">
        <v>1103</v>
      </c>
      <c r="N6" s="391" t="s">
        <v>1103</v>
      </c>
      <c r="O6" s="391" t="s">
        <v>1103</v>
      </c>
      <c r="P6" s="391" t="s">
        <v>1103</v>
      </c>
      <c r="Q6" s="391" t="s">
        <v>1103</v>
      </c>
      <c r="R6" s="391" t="s">
        <v>1103</v>
      </c>
      <c r="S6" s="391" t="s">
        <v>1103</v>
      </c>
      <c r="T6" s="391" t="s">
        <v>1103</v>
      </c>
      <c r="U6" s="392" t="s">
        <v>1103</v>
      </c>
      <c r="V6" s="392" t="s">
        <v>1103</v>
      </c>
      <c r="W6" s="392" t="s">
        <v>1103</v>
      </c>
      <c r="X6" s="392" t="s">
        <v>1103</v>
      </c>
      <c r="Y6" s="392" t="s">
        <v>1103</v>
      </c>
      <c r="Z6" s="392" t="s">
        <v>1103</v>
      </c>
      <c r="AA6" s="392" t="s">
        <v>1103</v>
      </c>
      <c r="AB6" s="392" t="s">
        <v>1103</v>
      </c>
      <c r="AC6" s="392" t="s">
        <v>1103</v>
      </c>
      <c r="AD6" s="392" t="s">
        <v>1103</v>
      </c>
      <c r="AE6" s="392" t="s">
        <v>1103</v>
      </c>
      <c r="AF6" s="392" t="s">
        <v>1103</v>
      </c>
      <c r="AG6" s="392" t="s">
        <v>1103</v>
      </c>
      <c r="AH6" s="392" t="s">
        <v>1103</v>
      </c>
      <c r="AI6" s="392" t="s">
        <v>1103</v>
      </c>
      <c r="AJ6" s="392" t="s">
        <v>1103</v>
      </c>
      <c r="AK6" s="392" t="s">
        <v>1103</v>
      </c>
      <c r="AL6" s="392" t="s">
        <v>1103</v>
      </c>
      <c r="AM6" s="392" t="s">
        <v>1103</v>
      </c>
      <c r="AN6" s="392" t="s">
        <v>1103</v>
      </c>
      <c r="AO6" s="392" t="s">
        <v>1103</v>
      </c>
      <c r="AP6" s="392" t="s">
        <v>1103</v>
      </c>
      <c r="AQ6" s="392" t="s">
        <v>1103</v>
      </c>
      <c r="AR6" s="392" t="s">
        <v>1103</v>
      </c>
      <c r="AS6" s="392" t="s">
        <v>1103</v>
      </c>
      <c r="AT6" s="392" t="s">
        <v>1103</v>
      </c>
      <c r="AU6" s="392" t="s">
        <v>1103</v>
      </c>
      <c r="AV6" s="392" t="s">
        <v>1103</v>
      </c>
      <c r="AW6" s="392" t="s">
        <v>1103</v>
      </c>
      <c r="AX6" s="392" t="s">
        <v>1103</v>
      </c>
      <c r="AY6" s="392" t="s">
        <v>1103</v>
      </c>
      <c r="AZ6" s="392" t="s">
        <v>1103</v>
      </c>
      <c r="BA6" s="392" t="s">
        <v>1103</v>
      </c>
      <c r="BB6" s="392" t="s">
        <v>1103</v>
      </c>
      <c r="BC6" s="392" t="s">
        <v>1103</v>
      </c>
      <c r="BD6" s="392" t="s">
        <v>1103</v>
      </c>
      <c r="BE6" s="392" t="s">
        <v>1103</v>
      </c>
      <c r="BF6" s="392" t="s">
        <v>1103</v>
      </c>
      <c r="BG6" s="392" t="s">
        <v>1103</v>
      </c>
      <c r="BH6" s="392" t="s">
        <v>1103</v>
      </c>
      <c r="BI6" s="392" t="s">
        <v>1103</v>
      </c>
      <c r="BJ6" s="392" t="s">
        <v>1103</v>
      </c>
      <c r="BK6" s="392" t="s">
        <v>1103</v>
      </c>
      <c r="BL6" s="392" t="s">
        <v>1103</v>
      </c>
      <c r="BM6" s="392" t="s">
        <v>1103</v>
      </c>
      <c r="BN6" s="392" t="s">
        <v>1103</v>
      </c>
      <c r="BO6" s="392" t="s">
        <v>1103</v>
      </c>
      <c r="BP6" s="392" t="s">
        <v>1103</v>
      </c>
      <c r="BQ6" s="392" t="s">
        <v>1103</v>
      </c>
      <c r="BR6" s="392" t="s">
        <v>1103</v>
      </c>
      <c r="BS6" s="392" t="s">
        <v>1103</v>
      </c>
      <c r="BT6" s="392" t="s">
        <v>1103</v>
      </c>
      <c r="BU6" s="392" t="s">
        <v>1103</v>
      </c>
      <c r="BV6" s="392" t="s">
        <v>1103</v>
      </c>
      <c r="BW6" s="392" t="s">
        <v>1103</v>
      </c>
      <c r="BX6" s="392" t="s">
        <v>1103</v>
      </c>
      <c r="BY6" s="392" t="s">
        <v>1103</v>
      </c>
      <c r="BZ6" s="392" t="s">
        <v>1103</v>
      </c>
      <c r="CA6" s="392" t="s">
        <v>1103</v>
      </c>
      <c r="CB6" s="392" t="s">
        <v>1103</v>
      </c>
      <c r="CC6" s="392" t="s">
        <v>1103</v>
      </c>
      <c r="CD6" s="392" t="s">
        <v>1103</v>
      </c>
      <c r="CE6" s="393" t="s">
        <v>1103</v>
      </c>
      <c r="CF6" s="394" t="s">
        <v>92</v>
      </c>
      <c r="CG6" s="394" t="s">
        <v>92</v>
      </c>
      <c r="CH6" s="395" t="s">
        <v>111</v>
      </c>
      <c r="CI6" s="396" t="s">
        <v>111</v>
      </c>
      <c r="CJ6" s="397" t="s">
        <v>91</v>
      </c>
      <c r="CK6" s="394" t="s">
        <v>92</v>
      </c>
      <c r="CL6" s="394" t="s">
        <v>92</v>
      </c>
      <c r="CM6" s="394" t="s">
        <v>92</v>
      </c>
      <c r="CN6" s="395" t="s">
        <v>111</v>
      </c>
      <c r="CO6" s="396" t="s">
        <v>111</v>
      </c>
      <c r="CP6" s="397" t="s">
        <v>91</v>
      </c>
      <c r="CQ6" s="394" t="s">
        <v>92</v>
      </c>
      <c r="CR6" s="394" t="s">
        <v>92</v>
      </c>
      <c r="CS6" s="394" t="s">
        <v>92</v>
      </c>
      <c r="CT6" s="395" t="s">
        <v>111</v>
      </c>
      <c r="CU6" s="396" t="s">
        <v>111</v>
      </c>
      <c r="CV6" s="397" t="s">
        <v>91</v>
      </c>
      <c r="CW6" s="398" t="s">
        <v>91</v>
      </c>
      <c r="CX6" s="398" t="s">
        <v>91</v>
      </c>
      <c r="CY6" s="398" t="s">
        <v>91</v>
      </c>
      <c r="CZ6" s="398" t="s">
        <v>91</v>
      </c>
      <c r="DA6" s="398" t="s">
        <v>91</v>
      </c>
      <c r="DB6" s="398" t="s">
        <v>91</v>
      </c>
      <c r="DC6" s="398" t="s">
        <v>91</v>
      </c>
      <c r="DD6" s="398" t="s">
        <v>91</v>
      </c>
      <c r="DE6" s="398" t="s">
        <v>91</v>
      </c>
      <c r="DF6" s="398" t="s">
        <v>91</v>
      </c>
      <c r="DG6" s="398" t="s">
        <v>91</v>
      </c>
      <c r="DH6" s="398" t="s">
        <v>91</v>
      </c>
      <c r="DI6" s="398" t="s">
        <v>91</v>
      </c>
      <c r="DJ6" s="398" t="s">
        <v>91</v>
      </c>
      <c r="DK6" s="398" t="s">
        <v>91</v>
      </c>
      <c r="DL6" s="398" t="s">
        <v>91</v>
      </c>
      <c r="DM6" s="398" t="s">
        <v>91</v>
      </c>
      <c r="DN6" s="398" t="s">
        <v>91</v>
      </c>
      <c r="DO6" s="398" t="s">
        <v>91</v>
      </c>
      <c r="DP6" s="398" t="s">
        <v>91</v>
      </c>
      <c r="DQ6" s="398" t="s">
        <v>91</v>
      </c>
      <c r="DR6" s="398" t="s">
        <v>91</v>
      </c>
      <c r="DS6" s="398" t="s">
        <v>91</v>
      </c>
      <c r="DT6" s="398" t="s">
        <v>91</v>
      </c>
      <c r="DU6" s="398" t="s">
        <v>91</v>
      </c>
      <c r="DV6" s="398" t="s">
        <v>91</v>
      </c>
      <c r="DW6" s="398" t="s">
        <v>91</v>
      </c>
      <c r="DX6" s="398" t="s">
        <v>91</v>
      </c>
      <c r="DY6" s="398" t="s">
        <v>91</v>
      </c>
      <c r="DZ6" s="398" t="s">
        <v>91</v>
      </c>
      <c r="EA6" s="398" t="s">
        <v>91</v>
      </c>
      <c r="EB6" s="398" t="s">
        <v>91</v>
      </c>
      <c r="EC6" s="398" t="s">
        <v>91</v>
      </c>
      <c r="ED6" s="398" t="s">
        <v>91</v>
      </c>
      <c r="EE6" s="398" t="s">
        <v>91</v>
      </c>
      <c r="EF6" s="398" t="s">
        <v>91</v>
      </c>
      <c r="EG6" s="398" t="s">
        <v>91</v>
      </c>
      <c r="EH6" s="398" t="s">
        <v>91</v>
      </c>
      <c r="EI6" s="398" t="s">
        <v>91</v>
      </c>
      <c r="EJ6" s="398" t="s">
        <v>91</v>
      </c>
      <c r="EK6" s="398" t="s">
        <v>91</v>
      </c>
      <c r="EL6" s="398" t="s">
        <v>91</v>
      </c>
      <c r="EM6" s="398" t="s">
        <v>91</v>
      </c>
      <c r="EN6" s="398" t="s">
        <v>91</v>
      </c>
      <c r="EO6" s="398" t="s">
        <v>91</v>
      </c>
      <c r="EP6" s="398" t="s">
        <v>91</v>
      </c>
      <c r="EQ6" s="398" t="s">
        <v>91</v>
      </c>
      <c r="ER6" s="398" t="s">
        <v>91</v>
      </c>
      <c r="ES6" s="398" t="s">
        <v>91</v>
      </c>
      <c r="ET6" s="398" t="s">
        <v>91</v>
      </c>
      <c r="EU6" s="398" t="s">
        <v>91</v>
      </c>
      <c r="EV6" s="398" t="s">
        <v>91</v>
      </c>
      <c r="EW6" s="398" t="s">
        <v>91</v>
      </c>
      <c r="EX6" s="398" t="s">
        <v>91</v>
      </c>
      <c r="EY6" s="398" t="s">
        <v>91</v>
      </c>
      <c r="EZ6" s="398" t="s">
        <v>91</v>
      </c>
      <c r="FA6" s="398" t="s">
        <v>91</v>
      </c>
      <c r="FB6" s="398" t="s">
        <v>91</v>
      </c>
      <c r="FC6" s="398" t="s">
        <v>91</v>
      </c>
      <c r="FD6" s="398" t="s">
        <v>91</v>
      </c>
      <c r="FE6" s="398" t="s">
        <v>91</v>
      </c>
      <c r="FF6" s="398" t="s">
        <v>91</v>
      </c>
      <c r="FG6" s="398" t="s">
        <v>91</v>
      </c>
      <c r="FH6" s="398" t="s">
        <v>91</v>
      </c>
      <c r="FI6" s="398" t="s">
        <v>91</v>
      </c>
      <c r="FJ6" s="398" t="s">
        <v>91</v>
      </c>
      <c r="FK6" s="398" t="s">
        <v>91</v>
      </c>
      <c r="FL6" s="398" t="s">
        <v>91</v>
      </c>
      <c r="FM6" s="398" t="s">
        <v>91</v>
      </c>
      <c r="FN6" s="398" t="s">
        <v>91</v>
      </c>
      <c r="FO6" s="398" t="s">
        <v>91</v>
      </c>
      <c r="FP6" s="398" t="s">
        <v>91</v>
      </c>
      <c r="FQ6" s="398" t="s">
        <v>91</v>
      </c>
      <c r="FR6" s="398" t="s">
        <v>91</v>
      </c>
      <c r="FS6" s="398" t="s">
        <v>91</v>
      </c>
    </row>
    <row r="7" spans="1:175" x14ac:dyDescent="0.2">
      <c r="A7" s="387" t="s">
        <v>107</v>
      </c>
      <c r="B7" s="387" t="s">
        <v>107</v>
      </c>
      <c r="C7" s="387" t="s">
        <v>107</v>
      </c>
      <c r="D7" s="387" t="s">
        <v>107</v>
      </c>
      <c r="E7" s="387" t="s">
        <v>107</v>
      </c>
      <c r="F7" s="388" t="s">
        <v>107</v>
      </c>
      <c r="G7" s="389" t="s">
        <v>93</v>
      </c>
      <c r="H7" s="390" t="s">
        <v>93</v>
      </c>
      <c r="I7" s="391" t="s">
        <v>94</v>
      </c>
      <c r="J7" s="391" t="s">
        <v>94</v>
      </c>
      <c r="K7" s="391" t="s">
        <v>94</v>
      </c>
      <c r="L7" s="391" t="s">
        <v>94</v>
      </c>
      <c r="M7" s="391" t="s">
        <v>94</v>
      </c>
      <c r="N7" s="391" t="s">
        <v>94</v>
      </c>
      <c r="O7" s="391" t="s">
        <v>94</v>
      </c>
      <c r="P7" s="391" t="s">
        <v>94</v>
      </c>
      <c r="Q7" s="391" t="s">
        <v>94</v>
      </c>
      <c r="R7" s="391" t="s">
        <v>94</v>
      </c>
      <c r="S7" s="391" t="s">
        <v>94</v>
      </c>
      <c r="T7" s="391" t="s">
        <v>94</v>
      </c>
      <c r="U7" s="392" t="s">
        <v>94</v>
      </c>
      <c r="V7" s="392" t="s">
        <v>94</v>
      </c>
      <c r="W7" s="392" t="s">
        <v>94</v>
      </c>
      <c r="X7" s="392" t="s">
        <v>94</v>
      </c>
      <c r="Y7" s="392" t="s">
        <v>94</v>
      </c>
      <c r="Z7" s="392" t="s">
        <v>94</v>
      </c>
      <c r="AA7" s="392" t="s">
        <v>94</v>
      </c>
      <c r="AB7" s="392" t="s">
        <v>94</v>
      </c>
      <c r="AC7" s="392" t="s">
        <v>94</v>
      </c>
      <c r="AD7" s="392" t="s">
        <v>94</v>
      </c>
      <c r="AE7" s="392" t="s">
        <v>94</v>
      </c>
      <c r="AF7" s="392" t="s">
        <v>94</v>
      </c>
      <c r="AG7" s="392" t="s">
        <v>94</v>
      </c>
      <c r="AH7" s="392" t="s">
        <v>94</v>
      </c>
      <c r="AI7" s="392" t="s">
        <v>94</v>
      </c>
      <c r="AJ7" s="392" t="s">
        <v>94</v>
      </c>
      <c r="AK7" s="392" t="s">
        <v>94</v>
      </c>
      <c r="AL7" s="392" t="s">
        <v>94</v>
      </c>
      <c r="AM7" s="392" t="s">
        <v>94</v>
      </c>
      <c r="AN7" s="392" t="s">
        <v>94</v>
      </c>
      <c r="AO7" s="392" t="s">
        <v>94</v>
      </c>
      <c r="AP7" s="392" t="s">
        <v>94</v>
      </c>
      <c r="AQ7" s="392" t="s">
        <v>94</v>
      </c>
      <c r="AR7" s="392" t="s">
        <v>94</v>
      </c>
      <c r="AS7" s="392" t="s">
        <v>94</v>
      </c>
      <c r="AT7" s="392" t="s">
        <v>94</v>
      </c>
      <c r="AU7" s="392" t="s">
        <v>94</v>
      </c>
      <c r="AV7" s="392" t="s">
        <v>94</v>
      </c>
      <c r="AW7" s="392" t="s">
        <v>94</v>
      </c>
      <c r="AX7" s="392" t="s">
        <v>94</v>
      </c>
      <c r="AY7" s="392" t="s">
        <v>94</v>
      </c>
      <c r="AZ7" s="392" t="s">
        <v>94</v>
      </c>
      <c r="BA7" s="392" t="s">
        <v>94</v>
      </c>
      <c r="BB7" s="392" t="s">
        <v>94</v>
      </c>
      <c r="BC7" s="392" t="s">
        <v>94</v>
      </c>
      <c r="BD7" s="392" t="s">
        <v>94</v>
      </c>
      <c r="BE7" s="392" t="s">
        <v>94</v>
      </c>
      <c r="BF7" s="392" t="s">
        <v>94</v>
      </c>
      <c r="BG7" s="392" t="s">
        <v>94</v>
      </c>
      <c r="BH7" s="392" t="s">
        <v>94</v>
      </c>
      <c r="BI7" s="392" t="s">
        <v>94</v>
      </c>
      <c r="BJ7" s="392" t="s">
        <v>94</v>
      </c>
      <c r="BK7" s="392" t="s">
        <v>94</v>
      </c>
      <c r="BL7" s="392" t="s">
        <v>94</v>
      </c>
      <c r="BM7" s="392" t="s">
        <v>94</v>
      </c>
      <c r="BN7" s="392" t="s">
        <v>94</v>
      </c>
      <c r="BO7" s="392" t="s">
        <v>94</v>
      </c>
      <c r="BP7" s="392" t="s">
        <v>94</v>
      </c>
      <c r="BQ7" s="392" t="s">
        <v>94</v>
      </c>
      <c r="BR7" s="392" t="s">
        <v>94</v>
      </c>
      <c r="BS7" s="392" t="s">
        <v>94</v>
      </c>
      <c r="BT7" s="392" t="s">
        <v>94</v>
      </c>
      <c r="BU7" s="392" t="s">
        <v>94</v>
      </c>
      <c r="BV7" s="392" t="s">
        <v>94</v>
      </c>
      <c r="BW7" s="392" t="s">
        <v>94</v>
      </c>
      <c r="BX7" s="392" t="s">
        <v>94</v>
      </c>
      <c r="BY7" s="392" t="s">
        <v>94</v>
      </c>
      <c r="BZ7" s="392" t="s">
        <v>94</v>
      </c>
      <c r="CA7" s="392" t="s">
        <v>94</v>
      </c>
      <c r="CB7" s="392" t="s">
        <v>94</v>
      </c>
      <c r="CC7" s="392" t="s">
        <v>94</v>
      </c>
      <c r="CD7" s="392" t="s">
        <v>94</v>
      </c>
      <c r="CE7" s="393" t="s">
        <v>94</v>
      </c>
      <c r="CF7" s="394" t="s">
        <v>93</v>
      </c>
      <c r="CG7" s="394" t="s">
        <v>93</v>
      </c>
      <c r="CH7" s="395" t="s">
        <v>107</v>
      </c>
      <c r="CI7" s="396" t="s">
        <v>94</v>
      </c>
      <c r="CJ7" s="397" t="s">
        <v>93</v>
      </c>
      <c r="CK7" s="394" t="s">
        <v>93</v>
      </c>
      <c r="CL7" s="394" t="s">
        <v>93</v>
      </c>
      <c r="CM7" s="394" t="s">
        <v>93</v>
      </c>
      <c r="CN7" s="395" t="s">
        <v>107</v>
      </c>
      <c r="CO7" s="396" t="s">
        <v>94</v>
      </c>
      <c r="CP7" s="397" t="s">
        <v>93</v>
      </c>
      <c r="CQ7" s="394" t="s">
        <v>93</v>
      </c>
      <c r="CR7" s="394" t="s">
        <v>93</v>
      </c>
      <c r="CS7" s="394" t="s">
        <v>93</v>
      </c>
      <c r="CT7" s="395" t="s">
        <v>107</v>
      </c>
      <c r="CU7" s="396" t="s">
        <v>94</v>
      </c>
      <c r="CV7" s="397" t="s">
        <v>93</v>
      </c>
      <c r="CW7" s="398" t="s">
        <v>93</v>
      </c>
      <c r="CX7" s="398" t="s">
        <v>93</v>
      </c>
      <c r="CY7" s="398" t="s">
        <v>93</v>
      </c>
      <c r="CZ7" s="398" t="s">
        <v>93</v>
      </c>
      <c r="DA7" s="398" t="s">
        <v>93</v>
      </c>
      <c r="DB7" s="398" t="s">
        <v>93</v>
      </c>
      <c r="DC7" s="398" t="s">
        <v>93</v>
      </c>
      <c r="DD7" s="398" t="s">
        <v>93</v>
      </c>
      <c r="DE7" s="398" t="s">
        <v>93</v>
      </c>
      <c r="DF7" s="398" t="s">
        <v>93</v>
      </c>
      <c r="DG7" s="398" t="s">
        <v>93</v>
      </c>
      <c r="DH7" s="398" t="s">
        <v>93</v>
      </c>
      <c r="DI7" s="398" t="s">
        <v>93</v>
      </c>
      <c r="DJ7" s="398" t="s">
        <v>93</v>
      </c>
      <c r="DK7" s="398" t="s">
        <v>93</v>
      </c>
      <c r="DL7" s="398" t="s">
        <v>93</v>
      </c>
      <c r="DM7" s="398" t="s">
        <v>93</v>
      </c>
      <c r="DN7" s="398" t="s">
        <v>93</v>
      </c>
      <c r="DO7" s="398" t="s">
        <v>93</v>
      </c>
      <c r="DP7" s="398" t="s">
        <v>93</v>
      </c>
      <c r="DQ7" s="398" t="s">
        <v>93</v>
      </c>
      <c r="DR7" s="398" t="s">
        <v>93</v>
      </c>
      <c r="DS7" s="398" t="s">
        <v>93</v>
      </c>
      <c r="DT7" s="398" t="s">
        <v>93</v>
      </c>
      <c r="DU7" s="398" t="s">
        <v>93</v>
      </c>
      <c r="DV7" s="398" t="s">
        <v>93</v>
      </c>
      <c r="DW7" s="398" t="s">
        <v>93</v>
      </c>
      <c r="DX7" s="398" t="s">
        <v>93</v>
      </c>
      <c r="DY7" s="398" t="s">
        <v>93</v>
      </c>
      <c r="DZ7" s="398" t="s">
        <v>93</v>
      </c>
      <c r="EA7" s="398" t="s">
        <v>93</v>
      </c>
      <c r="EB7" s="398" t="s">
        <v>93</v>
      </c>
      <c r="EC7" s="398" t="s">
        <v>93</v>
      </c>
      <c r="ED7" s="398" t="s">
        <v>93</v>
      </c>
      <c r="EE7" s="398" t="s">
        <v>93</v>
      </c>
      <c r="EF7" s="398" t="s">
        <v>93</v>
      </c>
      <c r="EG7" s="398" t="s">
        <v>93</v>
      </c>
      <c r="EH7" s="398" t="s">
        <v>93</v>
      </c>
      <c r="EI7" s="398" t="s">
        <v>93</v>
      </c>
      <c r="EJ7" s="398" t="s">
        <v>93</v>
      </c>
      <c r="EK7" s="398" t="s">
        <v>93</v>
      </c>
      <c r="EL7" s="398" t="s">
        <v>93</v>
      </c>
      <c r="EM7" s="398" t="s">
        <v>93</v>
      </c>
      <c r="EN7" s="398" t="s">
        <v>93</v>
      </c>
      <c r="EO7" s="398" t="s">
        <v>93</v>
      </c>
      <c r="EP7" s="398" t="s">
        <v>93</v>
      </c>
      <c r="EQ7" s="398" t="s">
        <v>93</v>
      </c>
      <c r="ER7" s="398" t="s">
        <v>93</v>
      </c>
      <c r="ES7" s="398" t="s">
        <v>93</v>
      </c>
      <c r="ET7" s="398" t="s">
        <v>93</v>
      </c>
      <c r="EU7" s="398" t="s">
        <v>93</v>
      </c>
      <c r="EV7" s="398" t="s">
        <v>93</v>
      </c>
      <c r="EW7" s="398" t="s">
        <v>93</v>
      </c>
      <c r="EX7" s="398" t="s">
        <v>93</v>
      </c>
      <c r="EY7" s="398" t="s">
        <v>93</v>
      </c>
      <c r="EZ7" s="398" t="s">
        <v>93</v>
      </c>
      <c r="FA7" s="398" t="s">
        <v>93</v>
      </c>
      <c r="FB7" s="398" t="s">
        <v>93</v>
      </c>
      <c r="FC7" s="398" t="s">
        <v>93</v>
      </c>
      <c r="FD7" s="398" t="s">
        <v>93</v>
      </c>
      <c r="FE7" s="398" t="s">
        <v>93</v>
      </c>
      <c r="FF7" s="398" t="s">
        <v>93</v>
      </c>
      <c r="FG7" s="398" t="s">
        <v>93</v>
      </c>
      <c r="FH7" s="398" t="s">
        <v>93</v>
      </c>
      <c r="FI7" s="398" t="s">
        <v>93</v>
      </c>
      <c r="FJ7" s="398" t="s">
        <v>93</v>
      </c>
      <c r="FK7" s="398" t="s">
        <v>93</v>
      </c>
      <c r="FL7" s="398" t="s">
        <v>93</v>
      </c>
      <c r="FM7" s="398" t="s">
        <v>93</v>
      </c>
      <c r="FN7" s="398" t="s">
        <v>93</v>
      </c>
      <c r="FO7" s="398" t="s">
        <v>93</v>
      </c>
      <c r="FP7" s="398" t="s">
        <v>93</v>
      </c>
      <c r="FQ7" s="398" t="s">
        <v>93</v>
      </c>
      <c r="FR7" s="398" t="s">
        <v>93</v>
      </c>
      <c r="FS7" s="398" t="s">
        <v>93</v>
      </c>
    </row>
    <row r="8" spans="1:175" x14ac:dyDescent="0.2">
      <c r="A8" s="387" t="s">
        <v>1104</v>
      </c>
      <c r="B8" s="387" t="s">
        <v>1104</v>
      </c>
      <c r="C8" s="387" t="s">
        <v>1104</v>
      </c>
      <c r="D8" s="387" t="s">
        <v>1104</v>
      </c>
      <c r="E8" s="399" t="s">
        <v>1104</v>
      </c>
      <c r="F8" s="388" t="s">
        <v>1104</v>
      </c>
      <c r="G8" s="389" t="s">
        <v>1104</v>
      </c>
      <c r="H8" s="390" t="s">
        <v>1104</v>
      </c>
      <c r="I8" s="391" t="s">
        <v>1104</v>
      </c>
      <c r="J8" s="391" t="s">
        <v>1104</v>
      </c>
      <c r="K8" s="391" t="s">
        <v>1104</v>
      </c>
      <c r="L8" s="391" t="s">
        <v>1104</v>
      </c>
      <c r="M8" s="391" t="s">
        <v>1104</v>
      </c>
      <c r="N8" s="391" t="s">
        <v>1104</v>
      </c>
      <c r="O8" s="391" t="s">
        <v>1104</v>
      </c>
      <c r="P8" s="391" t="s">
        <v>1104</v>
      </c>
      <c r="Q8" s="391" t="s">
        <v>1104</v>
      </c>
      <c r="R8" s="391" t="s">
        <v>1104</v>
      </c>
      <c r="S8" s="391" t="s">
        <v>1104</v>
      </c>
      <c r="T8" s="391" t="s">
        <v>1104</v>
      </c>
      <c r="U8" s="392" t="s">
        <v>1104</v>
      </c>
      <c r="V8" s="392" t="s">
        <v>1104</v>
      </c>
      <c r="W8" s="392" t="s">
        <v>1104</v>
      </c>
      <c r="X8" s="392" t="s">
        <v>1104</v>
      </c>
      <c r="Y8" s="392" t="s">
        <v>1104</v>
      </c>
      <c r="Z8" s="392" t="s">
        <v>1104</v>
      </c>
      <c r="AA8" s="392" t="s">
        <v>1104</v>
      </c>
      <c r="AB8" s="392" t="s">
        <v>1104</v>
      </c>
      <c r="AC8" s="392" t="s">
        <v>1104</v>
      </c>
      <c r="AD8" s="392" t="s">
        <v>1104</v>
      </c>
      <c r="AE8" s="392" t="s">
        <v>1104</v>
      </c>
      <c r="AF8" s="392" t="s">
        <v>1104</v>
      </c>
      <c r="AG8" s="392" t="s">
        <v>1104</v>
      </c>
      <c r="AH8" s="392" t="s">
        <v>1104</v>
      </c>
      <c r="AI8" s="392" t="s">
        <v>1104</v>
      </c>
      <c r="AJ8" s="392" t="s">
        <v>1104</v>
      </c>
      <c r="AK8" s="392" t="s">
        <v>1104</v>
      </c>
      <c r="AL8" s="392" t="s">
        <v>1104</v>
      </c>
      <c r="AM8" s="392" t="s">
        <v>1104</v>
      </c>
      <c r="AN8" s="392" t="s">
        <v>1104</v>
      </c>
      <c r="AO8" s="392" t="s">
        <v>1104</v>
      </c>
      <c r="AP8" s="392" t="s">
        <v>1104</v>
      </c>
      <c r="AQ8" s="392" t="s">
        <v>1104</v>
      </c>
      <c r="AR8" s="392" t="s">
        <v>1104</v>
      </c>
      <c r="AS8" s="392" t="s">
        <v>1104</v>
      </c>
      <c r="AT8" s="392" t="s">
        <v>1104</v>
      </c>
      <c r="AU8" s="392" t="s">
        <v>1104</v>
      </c>
      <c r="AV8" s="392" t="s">
        <v>1104</v>
      </c>
      <c r="AW8" s="392" t="s">
        <v>1104</v>
      </c>
      <c r="AX8" s="392" t="s">
        <v>1104</v>
      </c>
      <c r="AY8" s="392" t="s">
        <v>1104</v>
      </c>
      <c r="AZ8" s="392" t="s">
        <v>1104</v>
      </c>
      <c r="BA8" s="392" t="s">
        <v>1104</v>
      </c>
      <c r="BB8" s="392" t="s">
        <v>1104</v>
      </c>
      <c r="BC8" s="392" t="s">
        <v>1104</v>
      </c>
      <c r="BD8" s="392" t="s">
        <v>1104</v>
      </c>
      <c r="BE8" s="392" t="s">
        <v>1104</v>
      </c>
      <c r="BF8" s="392" t="s">
        <v>1104</v>
      </c>
      <c r="BG8" s="392" t="s">
        <v>1104</v>
      </c>
      <c r="BH8" s="392" t="s">
        <v>1104</v>
      </c>
      <c r="BI8" s="392" t="s">
        <v>1104</v>
      </c>
      <c r="BJ8" s="392" t="s">
        <v>1104</v>
      </c>
      <c r="BK8" s="392" t="s">
        <v>1104</v>
      </c>
      <c r="BL8" s="392" t="s">
        <v>1104</v>
      </c>
      <c r="BM8" s="392" t="s">
        <v>1104</v>
      </c>
      <c r="BN8" s="392" t="s">
        <v>1104</v>
      </c>
      <c r="BO8" s="392" t="s">
        <v>1104</v>
      </c>
      <c r="BP8" s="392" t="s">
        <v>1104</v>
      </c>
      <c r="BQ8" s="392" t="s">
        <v>1104</v>
      </c>
      <c r="BR8" s="392" t="s">
        <v>1104</v>
      </c>
      <c r="BS8" s="392" t="s">
        <v>1104</v>
      </c>
      <c r="BT8" s="392" t="s">
        <v>1104</v>
      </c>
      <c r="BU8" s="392" t="s">
        <v>1104</v>
      </c>
      <c r="BV8" s="392" t="s">
        <v>1104</v>
      </c>
      <c r="BW8" s="392" t="s">
        <v>1104</v>
      </c>
      <c r="BX8" s="392" t="s">
        <v>1104</v>
      </c>
      <c r="BY8" s="392" t="s">
        <v>1104</v>
      </c>
      <c r="BZ8" s="392" t="s">
        <v>1104</v>
      </c>
      <c r="CA8" s="392" t="s">
        <v>1104</v>
      </c>
      <c r="CB8" s="392" t="s">
        <v>1104</v>
      </c>
      <c r="CC8" s="392" t="s">
        <v>1104</v>
      </c>
      <c r="CD8" s="392" t="s">
        <v>1104</v>
      </c>
      <c r="CE8" s="393" t="s">
        <v>1104</v>
      </c>
      <c r="CF8" s="394" t="s">
        <v>1104</v>
      </c>
      <c r="CG8" s="394" t="s">
        <v>1104</v>
      </c>
      <c r="CH8" s="395" t="s">
        <v>1104</v>
      </c>
      <c r="CI8" s="396" t="s">
        <v>1104</v>
      </c>
      <c r="CJ8" s="397" t="s">
        <v>1104</v>
      </c>
      <c r="CK8" s="394" t="s">
        <v>1104</v>
      </c>
      <c r="CL8" s="394" t="s">
        <v>1104</v>
      </c>
      <c r="CM8" s="394" t="s">
        <v>1104</v>
      </c>
      <c r="CN8" s="395" t="s">
        <v>1104</v>
      </c>
      <c r="CO8" s="396" t="s">
        <v>1104</v>
      </c>
      <c r="CP8" s="397" t="s">
        <v>1104</v>
      </c>
      <c r="CQ8" s="394" t="s">
        <v>1104</v>
      </c>
      <c r="CR8" s="394" t="s">
        <v>1104</v>
      </c>
      <c r="CS8" s="394" t="s">
        <v>1104</v>
      </c>
      <c r="CT8" s="395" t="s">
        <v>1104</v>
      </c>
      <c r="CU8" s="396" t="s">
        <v>1104</v>
      </c>
      <c r="CV8" s="397" t="s">
        <v>1104</v>
      </c>
      <c r="CW8" s="398" t="s">
        <v>1104</v>
      </c>
      <c r="CX8" s="398" t="s">
        <v>1104</v>
      </c>
      <c r="CY8" s="398" t="s">
        <v>1104</v>
      </c>
      <c r="CZ8" s="398" t="s">
        <v>1104</v>
      </c>
      <c r="DA8" s="398" t="s">
        <v>1104</v>
      </c>
      <c r="DB8" s="398" t="s">
        <v>1104</v>
      </c>
      <c r="DC8" s="398" t="s">
        <v>1104</v>
      </c>
      <c r="DD8" s="398" t="s">
        <v>1104</v>
      </c>
      <c r="DE8" s="398" t="s">
        <v>1104</v>
      </c>
      <c r="DF8" s="398" t="s">
        <v>1104</v>
      </c>
      <c r="DG8" s="398" t="s">
        <v>1104</v>
      </c>
      <c r="DH8" s="398" t="s">
        <v>1104</v>
      </c>
      <c r="DI8" s="398" t="s">
        <v>1104</v>
      </c>
      <c r="DJ8" s="398" t="s">
        <v>1104</v>
      </c>
      <c r="DK8" s="398" t="s">
        <v>1104</v>
      </c>
      <c r="DL8" s="398" t="s">
        <v>1104</v>
      </c>
      <c r="DM8" s="398" t="s">
        <v>1104</v>
      </c>
      <c r="DN8" s="398" t="s">
        <v>1104</v>
      </c>
      <c r="DO8" s="398" t="s">
        <v>1104</v>
      </c>
      <c r="DP8" s="398" t="s">
        <v>1104</v>
      </c>
      <c r="DQ8" s="398" t="s">
        <v>1104</v>
      </c>
      <c r="DR8" s="398" t="s">
        <v>1104</v>
      </c>
      <c r="DS8" s="398" t="s">
        <v>1104</v>
      </c>
      <c r="DT8" s="398" t="s">
        <v>1104</v>
      </c>
      <c r="DU8" s="398" t="s">
        <v>1104</v>
      </c>
      <c r="DV8" s="398" t="s">
        <v>1104</v>
      </c>
      <c r="DW8" s="398" t="s">
        <v>1104</v>
      </c>
      <c r="DX8" s="398" t="s">
        <v>1104</v>
      </c>
      <c r="DY8" s="398" t="s">
        <v>1104</v>
      </c>
      <c r="DZ8" s="398" t="s">
        <v>1104</v>
      </c>
      <c r="EA8" s="398" t="s">
        <v>1104</v>
      </c>
      <c r="EB8" s="398" t="s">
        <v>1104</v>
      </c>
      <c r="EC8" s="398" t="s">
        <v>1104</v>
      </c>
      <c r="ED8" s="398" t="s">
        <v>1104</v>
      </c>
      <c r="EE8" s="398" t="s">
        <v>1104</v>
      </c>
      <c r="EF8" s="398" t="s">
        <v>1104</v>
      </c>
      <c r="EG8" s="398" t="s">
        <v>1104</v>
      </c>
      <c r="EH8" s="398" t="s">
        <v>1104</v>
      </c>
      <c r="EI8" s="398" t="s">
        <v>1104</v>
      </c>
      <c r="EJ8" s="398" t="s">
        <v>1104</v>
      </c>
      <c r="EK8" s="398" t="s">
        <v>1104</v>
      </c>
      <c r="EL8" s="398" t="s">
        <v>1104</v>
      </c>
      <c r="EM8" s="398" t="s">
        <v>1104</v>
      </c>
      <c r="EN8" s="398" t="s">
        <v>1104</v>
      </c>
      <c r="EO8" s="398" t="s">
        <v>1104</v>
      </c>
      <c r="EP8" s="398" t="s">
        <v>1104</v>
      </c>
      <c r="EQ8" s="398" t="s">
        <v>1104</v>
      </c>
      <c r="ER8" s="398" t="s">
        <v>1104</v>
      </c>
      <c r="ES8" s="398" t="s">
        <v>1104</v>
      </c>
      <c r="ET8" s="398" t="s">
        <v>1104</v>
      </c>
      <c r="EU8" s="398" t="s">
        <v>1104</v>
      </c>
      <c r="EV8" s="398" t="s">
        <v>1104</v>
      </c>
      <c r="EW8" s="398" t="s">
        <v>1104</v>
      </c>
      <c r="EX8" s="398" t="s">
        <v>1104</v>
      </c>
      <c r="EY8" s="398" t="s">
        <v>1104</v>
      </c>
      <c r="EZ8" s="398" t="s">
        <v>1104</v>
      </c>
      <c r="FA8" s="398" t="s">
        <v>1104</v>
      </c>
      <c r="FB8" s="398" t="s">
        <v>1104</v>
      </c>
      <c r="FC8" s="398" t="s">
        <v>1104</v>
      </c>
      <c r="FD8" s="398" t="s">
        <v>1104</v>
      </c>
      <c r="FE8" s="398" t="s">
        <v>1104</v>
      </c>
      <c r="FF8" s="398" t="s">
        <v>1104</v>
      </c>
      <c r="FG8" s="398" t="s">
        <v>1104</v>
      </c>
      <c r="FH8" s="398" t="s">
        <v>1104</v>
      </c>
      <c r="FI8" s="398" t="s">
        <v>1104</v>
      </c>
      <c r="FJ8" s="398" t="s">
        <v>1104</v>
      </c>
      <c r="FK8" s="398" t="s">
        <v>1104</v>
      </c>
      <c r="FL8" s="398" t="s">
        <v>1104</v>
      </c>
      <c r="FM8" s="398" t="s">
        <v>1104</v>
      </c>
      <c r="FN8" s="398" t="s">
        <v>1104</v>
      </c>
      <c r="FO8" s="398" t="s">
        <v>1104</v>
      </c>
      <c r="FP8" s="398" t="s">
        <v>1104</v>
      </c>
      <c r="FQ8" s="398" t="s">
        <v>1104</v>
      </c>
      <c r="FR8" s="398" t="s">
        <v>1104</v>
      </c>
      <c r="FS8" s="398" t="s">
        <v>1104</v>
      </c>
    </row>
    <row r="9" spans="1:175" x14ac:dyDescent="0.2">
      <c r="A9" s="387" t="s">
        <v>1104</v>
      </c>
      <c r="B9" s="387" t="s">
        <v>1104</v>
      </c>
      <c r="C9" s="387" t="s">
        <v>1104</v>
      </c>
      <c r="D9" s="387" t="s">
        <v>1104</v>
      </c>
      <c r="E9" s="399" t="s">
        <v>1104</v>
      </c>
      <c r="F9" s="388" t="s">
        <v>1104</v>
      </c>
      <c r="G9" s="389" t="s">
        <v>1104</v>
      </c>
      <c r="H9" s="390" t="s">
        <v>1104</v>
      </c>
      <c r="I9" s="391" t="s">
        <v>1104</v>
      </c>
      <c r="J9" s="391" t="s">
        <v>1104</v>
      </c>
      <c r="K9" s="391" t="s">
        <v>1104</v>
      </c>
      <c r="L9" s="391" t="s">
        <v>1104</v>
      </c>
      <c r="M9" s="391" t="s">
        <v>1104</v>
      </c>
      <c r="N9" s="391" t="s">
        <v>1104</v>
      </c>
      <c r="O9" s="391" t="s">
        <v>1104</v>
      </c>
      <c r="P9" s="391" t="s">
        <v>1104</v>
      </c>
      <c r="Q9" s="391" t="s">
        <v>1104</v>
      </c>
      <c r="R9" s="391" t="s">
        <v>1104</v>
      </c>
      <c r="S9" s="391" t="s">
        <v>1104</v>
      </c>
      <c r="T9" s="391" t="s">
        <v>1104</v>
      </c>
      <c r="U9" s="392" t="s">
        <v>1104</v>
      </c>
      <c r="V9" s="392" t="s">
        <v>1104</v>
      </c>
      <c r="W9" s="392" t="s">
        <v>1104</v>
      </c>
      <c r="X9" s="392" t="s">
        <v>1104</v>
      </c>
      <c r="Y9" s="392" t="s">
        <v>1104</v>
      </c>
      <c r="Z9" s="392" t="s">
        <v>1104</v>
      </c>
      <c r="AA9" s="392" t="s">
        <v>1104</v>
      </c>
      <c r="AB9" s="392" t="s">
        <v>1104</v>
      </c>
      <c r="AC9" s="392" t="s">
        <v>1104</v>
      </c>
      <c r="AD9" s="392" t="s">
        <v>1104</v>
      </c>
      <c r="AE9" s="392" t="s">
        <v>1104</v>
      </c>
      <c r="AF9" s="392" t="s">
        <v>1104</v>
      </c>
      <c r="AG9" s="392" t="s">
        <v>1104</v>
      </c>
      <c r="AH9" s="392" t="s">
        <v>1104</v>
      </c>
      <c r="AI9" s="392" t="s">
        <v>1104</v>
      </c>
      <c r="AJ9" s="392" t="s">
        <v>1104</v>
      </c>
      <c r="AK9" s="392" t="s">
        <v>1104</v>
      </c>
      <c r="AL9" s="392" t="s">
        <v>1104</v>
      </c>
      <c r="AM9" s="392" t="s">
        <v>1104</v>
      </c>
      <c r="AN9" s="392" t="s">
        <v>1104</v>
      </c>
      <c r="AO9" s="392" t="s">
        <v>1104</v>
      </c>
      <c r="AP9" s="392" t="s">
        <v>1104</v>
      </c>
      <c r="AQ9" s="392" t="s">
        <v>1104</v>
      </c>
      <c r="AR9" s="392" t="s">
        <v>1104</v>
      </c>
      <c r="AS9" s="392" t="s">
        <v>1104</v>
      </c>
      <c r="AT9" s="392" t="s">
        <v>1104</v>
      </c>
      <c r="AU9" s="392" t="s">
        <v>1104</v>
      </c>
      <c r="AV9" s="392" t="s">
        <v>1104</v>
      </c>
      <c r="AW9" s="392" t="s">
        <v>1104</v>
      </c>
      <c r="AX9" s="392" t="s">
        <v>1104</v>
      </c>
      <c r="AY9" s="392" t="s">
        <v>1104</v>
      </c>
      <c r="AZ9" s="392" t="s">
        <v>1104</v>
      </c>
      <c r="BA9" s="392" t="s">
        <v>1104</v>
      </c>
      <c r="BB9" s="392" t="s">
        <v>1104</v>
      </c>
      <c r="BC9" s="392" t="s">
        <v>1104</v>
      </c>
      <c r="BD9" s="392" t="s">
        <v>1104</v>
      </c>
      <c r="BE9" s="392" t="s">
        <v>1104</v>
      </c>
      <c r="BF9" s="392" t="s">
        <v>1104</v>
      </c>
      <c r="BG9" s="392" t="s">
        <v>1104</v>
      </c>
      <c r="BH9" s="392" t="s">
        <v>1104</v>
      </c>
      <c r="BI9" s="392" t="s">
        <v>1104</v>
      </c>
      <c r="BJ9" s="392" t="s">
        <v>1104</v>
      </c>
      <c r="BK9" s="392" t="s">
        <v>1104</v>
      </c>
      <c r="BL9" s="392" t="s">
        <v>1104</v>
      </c>
      <c r="BM9" s="392" t="s">
        <v>1104</v>
      </c>
      <c r="BN9" s="392" t="s">
        <v>1104</v>
      </c>
      <c r="BO9" s="392" t="s">
        <v>1104</v>
      </c>
      <c r="BP9" s="392" t="s">
        <v>1104</v>
      </c>
      <c r="BQ9" s="392" t="s">
        <v>1104</v>
      </c>
      <c r="BR9" s="392" t="s">
        <v>1104</v>
      </c>
      <c r="BS9" s="392" t="s">
        <v>1104</v>
      </c>
      <c r="BT9" s="392" t="s">
        <v>1104</v>
      </c>
      <c r="BU9" s="392" t="s">
        <v>1104</v>
      </c>
      <c r="BV9" s="392" t="s">
        <v>1104</v>
      </c>
      <c r="BW9" s="392" t="s">
        <v>1104</v>
      </c>
      <c r="BX9" s="392" t="s">
        <v>1104</v>
      </c>
      <c r="BY9" s="392" t="s">
        <v>1104</v>
      </c>
      <c r="BZ9" s="392" t="s">
        <v>1104</v>
      </c>
      <c r="CA9" s="392" t="s">
        <v>1104</v>
      </c>
      <c r="CB9" s="392" t="s">
        <v>1104</v>
      </c>
      <c r="CC9" s="392" t="s">
        <v>1104</v>
      </c>
      <c r="CD9" s="392" t="s">
        <v>1104</v>
      </c>
      <c r="CE9" s="393" t="s">
        <v>1104</v>
      </c>
      <c r="CF9" s="394" t="s">
        <v>1104</v>
      </c>
      <c r="CG9" s="394" t="s">
        <v>1104</v>
      </c>
      <c r="CH9" s="395" t="s">
        <v>1104</v>
      </c>
      <c r="CI9" s="396" t="s">
        <v>1104</v>
      </c>
      <c r="CJ9" s="397" t="s">
        <v>1104</v>
      </c>
      <c r="CK9" s="394" t="s">
        <v>1104</v>
      </c>
      <c r="CL9" s="394" t="s">
        <v>1104</v>
      </c>
      <c r="CM9" s="394" t="s">
        <v>1104</v>
      </c>
      <c r="CN9" s="395" t="s">
        <v>1104</v>
      </c>
      <c r="CO9" s="396" t="s">
        <v>1104</v>
      </c>
      <c r="CP9" s="397" t="s">
        <v>1104</v>
      </c>
      <c r="CQ9" s="394" t="s">
        <v>1104</v>
      </c>
      <c r="CR9" s="394" t="s">
        <v>1104</v>
      </c>
      <c r="CS9" s="394" t="s">
        <v>1104</v>
      </c>
      <c r="CT9" s="395" t="s">
        <v>1104</v>
      </c>
      <c r="CU9" s="396" t="s">
        <v>1104</v>
      </c>
      <c r="CV9" s="397" t="s">
        <v>1104</v>
      </c>
      <c r="CW9" s="398" t="s">
        <v>1104</v>
      </c>
      <c r="CX9" s="398" t="s">
        <v>1104</v>
      </c>
      <c r="CY9" s="398" t="s">
        <v>1104</v>
      </c>
      <c r="CZ9" s="398" t="s">
        <v>1104</v>
      </c>
      <c r="DA9" s="398" t="s">
        <v>1104</v>
      </c>
      <c r="DB9" s="398" t="s">
        <v>1104</v>
      </c>
      <c r="DC9" s="398" t="s">
        <v>1104</v>
      </c>
      <c r="DD9" s="398" t="s">
        <v>1104</v>
      </c>
      <c r="DE9" s="398" t="s">
        <v>1104</v>
      </c>
      <c r="DF9" s="398" t="s">
        <v>1104</v>
      </c>
      <c r="DG9" s="398" t="s">
        <v>1104</v>
      </c>
      <c r="DH9" s="398" t="s">
        <v>1104</v>
      </c>
      <c r="DI9" s="398" t="s">
        <v>1104</v>
      </c>
      <c r="DJ9" s="398" t="s">
        <v>1104</v>
      </c>
      <c r="DK9" s="398" t="s">
        <v>1104</v>
      </c>
      <c r="DL9" s="398" t="s">
        <v>1104</v>
      </c>
      <c r="DM9" s="398" t="s">
        <v>1104</v>
      </c>
      <c r="DN9" s="398" t="s">
        <v>1104</v>
      </c>
      <c r="DO9" s="398" t="s">
        <v>1104</v>
      </c>
      <c r="DP9" s="398" t="s">
        <v>1104</v>
      </c>
      <c r="DQ9" s="398" t="s">
        <v>1104</v>
      </c>
      <c r="DR9" s="398" t="s">
        <v>1104</v>
      </c>
      <c r="DS9" s="398" t="s">
        <v>1104</v>
      </c>
      <c r="DT9" s="398" t="s">
        <v>1104</v>
      </c>
      <c r="DU9" s="398" t="s">
        <v>1104</v>
      </c>
      <c r="DV9" s="398" t="s">
        <v>1104</v>
      </c>
      <c r="DW9" s="398" t="s">
        <v>1104</v>
      </c>
      <c r="DX9" s="398" t="s">
        <v>1104</v>
      </c>
      <c r="DY9" s="398" t="s">
        <v>1104</v>
      </c>
      <c r="DZ9" s="398" t="s">
        <v>1104</v>
      </c>
      <c r="EA9" s="398" t="s">
        <v>1104</v>
      </c>
      <c r="EB9" s="398" t="s">
        <v>1104</v>
      </c>
      <c r="EC9" s="398" t="s">
        <v>1104</v>
      </c>
      <c r="ED9" s="398" t="s">
        <v>1104</v>
      </c>
      <c r="EE9" s="398" t="s">
        <v>1104</v>
      </c>
      <c r="EF9" s="398" t="s">
        <v>1104</v>
      </c>
      <c r="EG9" s="398" t="s">
        <v>1104</v>
      </c>
      <c r="EH9" s="398" t="s">
        <v>1104</v>
      </c>
      <c r="EI9" s="398" t="s">
        <v>1104</v>
      </c>
      <c r="EJ9" s="398" t="s">
        <v>1104</v>
      </c>
      <c r="EK9" s="398" t="s">
        <v>1104</v>
      </c>
      <c r="EL9" s="398" t="s">
        <v>1104</v>
      </c>
      <c r="EM9" s="398" t="s">
        <v>1104</v>
      </c>
      <c r="EN9" s="398" t="s">
        <v>1104</v>
      </c>
      <c r="EO9" s="398" t="s">
        <v>1104</v>
      </c>
      <c r="EP9" s="398" t="s">
        <v>1104</v>
      </c>
      <c r="EQ9" s="398" t="s">
        <v>1104</v>
      </c>
      <c r="ER9" s="398" t="s">
        <v>1104</v>
      </c>
      <c r="ES9" s="398" t="s">
        <v>1104</v>
      </c>
      <c r="ET9" s="398" t="s">
        <v>1104</v>
      </c>
      <c r="EU9" s="398" t="s">
        <v>1104</v>
      </c>
      <c r="EV9" s="398" t="s">
        <v>1104</v>
      </c>
      <c r="EW9" s="398" t="s">
        <v>1104</v>
      </c>
      <c r="EX9" s="398" t="s">
        <v>1104</v>
      </c>
      <c r="EY9" s="398" t="s">
        <v>1104</v>
      </c>
      <c r="EZ9" s="398" t="s">
        <v>1104</v>
      </c>
      <c r="FA9" s="398" t="s">
        <v>1104</v>
      </c>
      <c r="FB9" s="398" t="s">
        <v>1104</v>
      </c>
      <c r="FC9" s="398" t="s">
        <v>1104</v>
      </c>
      <c r="FD9" s="398" t="s">
        <v>1104</v>
      </c>
      <c r="FE9" s="398" t="s">
        <v>1104</v>
      </c>
      <c r="FF9" s="398" t="s">
        <v>1104</v>
      </c>
      <c r="FG9" s="398" t="s">
        <v>1104</v>
      </c>
      <c r="FH9" s="398" t="s">
        <v>1104</v>
      </c>
      <c r="FI9" s="398" t="s">
        <v>1104</v>
      </c>
      <c r="FJ9" s="398" t="s">
        <v>1104</v>
      </c>
      <c r="FK9" s="398" t="s">
        <v>1104</v>
      </c>
      <c r="FL9" s="398" t="s">
        <v>1104</v>
      </c>
      <c r="FM9" s="398" t="s">
        <v>1104</v>
      </c>
      <c r="FN9" s="398" t="s">
        <v>1104</v>
      </c>
      <c r="FO9" s="398" t="s">
        <v>1104</v>
      </c>
      <c r="FP9" s="398" t="s">
        <v>1104</v>
      </c>
      <c r="FQ9" s="398" t="s">
        <v>1104</v>
      </c>
      <c r="FR9" s="398" t="s">
        <v>1104</v>
      </c>
      <c r="FS9" s="398" t="s">
        <v>1104</v>
      </c>
    </row>
    <row r="10" spans="1:175" x14ac:dyDescent="0.2">
      <c r="A10" s="387" t="s">
        <v>1104</v>
      </c>
      <c r="B10" s="387" t="s">
        <v>1104</v>
      </c>
      <c r="C10" s="387" t="s">
        <v>1104</v>
      </c>
      <c r="D10" s="387" t="s">
        <v>1104</v>
      </c>
      <c r="E10" s="399" t="s">
        <v>1104</v>
      </c>
      <c r="F10" s="388" t="s">
        <v>1104</v>
      </c>
      <c r="G10" s="389" t="s">
        <v>1104</v>
      </c>
      <c r="H10" s="390" t="s">
        <v>1104</v>
      </c>
      <c r="I10" s="391" t="s">
        <v>1104</v>
      </c>
      <c r="J10" s="391" t="s">
        <v>1104</v>
      </c>
      <c r="K10" s="391" t="s">
        <v>1104</v>
      </c>
      <c r="L10" s="391" t="s">
        <v>1104</v>
      </c>
      <c r="M10" s="391" t="s">
        <v>1104</v>
      </c>
      <c r="N10" s="391" t="s">
        <v>1104</v>
      </c>
      <c r="O10" s="391" t="s">
        <v>1104</v>
      </c>
      <c r="P10" s="391" t="s">
        <v>1104</v>
      </c>
      <c r="Q10" s="391" t="s">
        <v>1104</v>
      </c>
      <c r="R10" s="391" t="s">
        <v>1104</v>
      </c>
      <c r="S10" s="391" t="s">
        <v>1104</v>
      </c>
      <c r="T10" s="391" t="s">
        <v>1104</v>
      </c>
      <c r="U10" s="392" t="s">
        <v>1104</v>
      </c>
      <c r="V10" s="392" t="s">
        <v>1104</v>
      </c>
      <c r="W10" s="392" t="s">
        <v>1104</v>
      </c>
      <c r="X10" s="392" t="s">
        <v>1104</v>
      </c>
      <c r="Y10" s="392" t="s">
        <v>1104</v>
      </c>
      <c r="Z10" s="392" t="s">
        <v>1104</v>
      </c>
      <c r="AA10" s="392" t="s">
        <v>1104</v>
      </c>
      <c r="AB10" s="392" t="s">
        <v>1104</v>
      </c>
      <c r="AC10" s="392" t="s">
        <v>1104</v>
      </c>
      <c r="AD10" s="392" t="s">
        <v>1104</v>
      </c>
      <c r="AE10" s="392" t="s">
        <v>1104</v>
      </c>
      <c r="AF10" s="392" t="s">
        <v>1104</v>
      </c>
      <c r="AG10" s="392" t="s">
        <v>1104</v>
      </c>
      <c r="AH10" s="392" t="s">
        <v>1104</v>
      </c>
      <c r="AI10" s="392" t="s">
        <v>1104</v>
      </c>
      <c r="AJ10" s="392" t="s">
        <v>1104</v>
      </c>
      <c r="AK10" s="392" t="s">
        <v>1104</v>
      </c>
      <c r="AL10" s="392" t="s">
        <v>1104</v>
      </c>
      <c r="AM10" s="392" t="s">
        <v>1104</v>
      </c>
      <c r="AN10" s="392" t="s">
        <v>1104</v>
      </c>
      <c r="AO10" s="392" t="s">
        <v>1104</v>
      </c>
      <c r="AP10" s="392" t="s">
        <v>1104</v>
      </c>
      <c r="AQ10" s="392" t="s">
        <v>1104</v>
      </c>
      <c r="AR10" s="392" t="s">
        <v>1104</v>
      </c>
      <c r="AS10" s="392" t="s">
        <v>1104</v>
      </c>
      <c r="AT10" s="392" t="s">
        <v>1104</v>
      </c>
      <c r="AU10" s="392" t="s">
        <v>1104</v>
      </c>
      <c r="AV10" s="392" t="s">
        <v>1104</v>
      </c>
      <c r="AW10" s="392" t="s">
        <v>1104</v>
      </c>
      <c r="AX10" s="392" t="s">
        <v>1104</v>
      </c>
      <c r="AY10" s="392" t="s">
        <v>1104</v>
      </c>
      <c r="AZ10" s="392" t="s">
        <v>1104</v>
      </c>
      <c r="BA10" s="392" t="s">
        <v>1104</v>
      </c>
      <c r="BB10" s="392" t="s">
        <v>1104</v>
      </c>
      <c r="BC10" s="392" t="s">
        <v>1104</v>
      </c>
      <c r="BD10" s="392" t="s">
        <v>1104</v>
      </c>
      <c r="BE10" s="392" t="s">
        <v>1104</v>
      </c>
      <c r="BF10" s="392" t="s">
        <v>1104</v>
      </c>
      <c r="BG10" s="392" t="s">
        <v>1104</v>
      </c>
      <c r="BH10" s="392" t="s">
        <v>1104</v>
      </c>
      <c r="BI10" s="392" t="s">
        <v>1104</v>
      </c>
      <c r="BJ10" s="392" t="s">
        <v>1104</v>
      </c>
      <c r="BK10" s="392" t="s">
        <v>1104</v>
      </c>
      <c r="BL10" s="392" t="s">
        <v>1104</v>
      </c>
      <c r="BM10" s="392" t="s">
        <v>1104</v>
      </c>
      <c r="BN10" s="392" t="s">
        <v>1104</v>
      </c>
      <c r="BO10" s="392" t="s">
        <v>1104</v>
      </c>
      <c r="BP10" s="392" t="s">
        <v>1104</v>
      </c>
      <c r="BQ10" s="392" t="s">
        <v>1104</v>
      </c>
      <c r="BR10" s="392" t="s">
        <v>1104</v>
      </c>
      <c r="BS10" s="392" t="s">
        <v>1104</v>
      </c>
      <c r="BT10" s="392" t="s">
        <v>1104</v>
      </c>
      <c r="BU10" s="392" t="s">
        <v>1104</v>
      </c>
      <c r="BV10" s="392" t="s">
        <v>1104</v>
      </c>
      <c r="BW10" s="392" t="s">
        <v>1104</v>
      </c>
      <c r="BX10" s="392" t="s">
        <v>1104</v>
      </c>
      <c r="BY10" s="392" t="s">
        <v>1104</v>
      </c>
      <c r="BZ10" s="392" t="s">
        <v>1104</v>
      </c>
      <c r="CA10" s="392" t="s">
        <v>1104</v>
      </c>
      <c r="CB10" s="392" t="s">
        <v>1104</v>
      </c>
      <c r="CC10" s="392" t="s">
        <v>1104</v>
      </c>
      <c r="CD10" s="392" t="s">
        <v>1104</v>
      </c>
      <c r="CE10" s="393" t="s">
        <v>1104</v>
      </c>
      <c r="CF10" s="394" t="s">
        <v>1104</v>
      </c>
      <c r="CG10" s="394" t="s">
        <v>1104</v>
      </c>
      <c r="CH10" s="395" t="s">
        <v>1104</v>
      </c>
      <c r="CI10" s="396" t="s">
        <v>1104</v>
      </c>
      <c r="CJ10" s="397" t="s">
        <v>1104</v>
      </c>
      <c r="CK10" s="394" t="s">
        <v>1104</v>
      </c>
      <c r="CL10" s="394" t="s">
        <v>1104</v>
      </c>
      <c r="CM10" s="394" t="s">
        <v>1104</v>
      </c>
      <c r="CN10" s="395" t="s">
        <v>1104</v>
      </c>
      <c r="CO10" s="396" t="s">
        <v>1104</v>
      </c>
      <c r="CP10" s="397" t="s">
        <v>1104</v>
      </c>
      <c r="CQ10" s="394" t="s">
        <v>1104</v>
      </c>
      <c r="CR10" s="394" t="s">
        <v>1104</v>
      </c>
      <c r="CS10" s="394" t="s">
        <v>1104</v>
      </c>
      <c r="CT10" s="395" t="s">
        <v>1104</v>
      </c>
      <c r="CU10" s="396" t="s">
        <v>1104</v>
      </c>
      <c r="CV10" s="397" t="s">
        <v>1104</v>
      </c>
      <c r="CW10" s="398" t="s">
        <v>1104</v>
      </c>
      <c r="CX10" s="398" t="s">
        <v>1104</v>
      </c>
      <c r="CY10" s="398" t="s">
        <v>1104</v>
      </c>
      <c r="CZ10" s="398" t="s">
        <v>1104</v>
      </c>
      <c r="DA10" s="398" t="s">
        <v>1104</v>
      </c>
      <c r="DB10" s="398" t="s">
        <v>1104</v>
      </c>
      <c r="DC10" s="398" t="s">
        <v>1104</v>
      </c>
      <c r="DD10" s="398" t="s">
        <v>1104</v>
      </c>
      <c r="DE10" s="398" t="s">
        <v>1104</v>
      </c>
      <c r="DF10" s="398" t="s">
        <v>1104</v>
      </c>
      <c r="DG10" s="398" t="s">
        <v>1104</v>
      </c>
      <c r="DH10" s="398" t="s">
        <v>1104</v>
      </c>
      <c r="DI10" s="398" t="s">
        <v>1104</v>
      </c>
      <c r="DJ10" s="398" t="s">
        <v>1104</v>
      </c>
      <c r="DK10" s="398" t="s">
        <v>1104</v>
      </c>
      <c r="DL10" s="398" t="s">
        <v>1104</v>
      </c>
      <c r="DM10" s="398" t="s">
        <v>1104</v>
      </c>
      <c r="DN10" s="398" t="s">
        <v>1104</v>
      </c>
      <c r="DO10" s="398" t="s">
        <v>1104</v>
      </c>
      <c r="DP10" s="398" t="s">
        <v>1104</v>
      </c>
      <c r="DQ10" s="398" t="s">
        <v>1104</v>
      </c>
      <c r="DR10" s="398" t="s">
        <v>1104</v>
      </c>
      <c r="DS10" s="398" t="s">
        <v>1104</v>
      </c>
      <c r="DT10" s="398" t="s">
        <v>1104</v>
      </c>
      <c r="DU10" s="398" t="s">
        <v>1104</v>
      </c>
      <c r="DV10" s="398" t="s">
        <v>1104</v>
      </c>
      <c r="DW10" s="398" t="s">
        <v>1104</v>
      </c>
      <c r="DX10" s="398" t="s">
        <v>1104</v>
      </c>
      <c r="DY10" s="398" t="s">
        <v>1104</v>
      </c>
      <c r="DZ10" s="398" t="s">
        <v>1104</v>
      </c>
      <c r="EA10" s="398" t="s">
        <v>1104</v>
      </c>
      <c r="EB10" s="398" t="s">
        <v>1104</v>
      </c>
      <c r="EC10" s="398" t="s">
        <v>1104</v>
      </c>
      <c r="ED10" s="398" t="s">
        <v>1104</v>
      </c>
      <c r="EE10" s="398" t="s">
        <v>1104</v>
      </c>
      <c r="EF10" s="398" t="s">
        <v>1104</v>
      </c>
      <c r="EG10" s="398" t="s">
        <v>1104</v>
      </c>
      <c r="EH10" s="398" t="s">
        <v>1104</v>
      </c>
      <c r="EI10" s="398" t="s">
        <v>1104</v>
      </c>
      <c r="EJ10" s="398" t="s">
        <v>1104</v>
      </c>
      <c r="EK10" s="398" t="s">
        <v>1104</v>
      </c>
      <c r="EL10" s="398" t="s">
        <v>1104</v>
      </c>
      <c r="EM10" s="398" t="s">
        <v>1104</v>
      </c>
      <c r="EN10" s="398" t="s">
        <v>1104</v>
      </c>
      <c r="EO10" s="398" t="s">
        <v>1104</v>
      </c>
      <c r="EP10" s="398" t="s">
        <v>1104</v>
      </c>
      <c r="EQ10" s="398" t="s">
        <v>1104</v>
      </c>
      <c r="ER10" s="398" t="s">
        <v>1104</v>
      </c>
      <c r="ES10" s="398" t="s">
        <v>1104</v>
      </c>
      <c r="ET10" s="398" t="s">
        <v>1104</v>
      </c>
      <c r="EU10" s="398" t="s">
        <v>1104</v>
      </c>
      <c r="EV10" s="398" t="s">
        <v>1104</v>
      </c>
      <c r="EW10" s="398" t="s">
        <v>1104</v>
      </c>
      <c r="EX10" s="398" t="s">
        <v>1104</v>
      </c>
      <c r="EY10" s="398" t="s">
        <v>1104</v>
      </c>
      <c r="EZ10" s="398" t="s">
        <v>1104</v>
      </c>
      <c r="FA10" s="398" t="s">
        <v>1104</v>
      </c>
      <c r="FB10" s="398" t="s">
        <v>1104</v>
      </c>
      <c r="FC10" s="398" t="s">
        <v>1104</v>
      </c>
      <c r="FD10" s="398" t="s">
        <v>1104</v>
      </c>
      <c r="FE10" s="398" t="s">
        <v>1104</v>
      </c>
      <c r="FF10" s="398" t="s">
        <v>1104</v>
      </c>
      <c r="FG10" s="398" t="s">
        <v>1104</v>
      </c>
      <c r="FH10" s="398" t="s">
        <v>1104</v>
      </c>
      <c r="FI10" s="398" t="s">
        <v>1104</v>
      </c>
      <c r="FJ10" s="398" t="s">
        <v>1104</v>
      </c>
      <c r="FK10" s="398" t="s">
        <v>1104</v>
      </c>
      <c r="FL10" s="398" t="s">
        <v>1104</v>
      </c>
      <c r="FM10" s="398" t="s">
        <v>1104</v>
      </c>
      <c r="FN10" s="398" t="s">
        <v>1104</v>
      </c>
      <c r="FO10" s="398" t="s">
        <v>1104</v>
      </c>
      <c r="FP10" s="398" t="s">
        <v>1104</v>
      </c>
      <c r="FQ10" s="398" t="s">
        <v>1104</v>
      </c>
      <c r="FR10" s="398" t="s">
        <v>1104</v>
      </c>
      <c r="FS10" s="398" t="s">
        <v>1104</v>
      </c>
    </row>
    <row r="11" spans="1:175" x14ac:dyDescent="0.2">
      <c r="A11" s="387" t="s">
        <v>1104</v>
      </c>
      <c r="B11" s="387" t="s">
        <v>1104</v>
      </c>
      <c r="C11" s="387" t="s">
        <v>1104</v>
      </c>
      <c r="D11" s="387" t="s">
        <v>1104</v>
      </c>
      <c r="E11" s="399" t="s">
        <v>1104</v>
      </c>
      <c r="F11" s="388" t="s">
        <v>1104</v>
      </c>
      <c r="G11" s="389" t="s">
        <v>1104</v>
      </c>
      <c r="H11" s="390" t="s">
        <v>1104</v>
      </c>
      <c r="I11" s="391" t="s">
        <v>1104</v>
      </c>
      <c r="J11" s="391" t="s">
        <v>1104</v>
      </c>
      <c r="K11" s="391" t="s">
        <v>1104</v>
      </c>
      <c r="L11" s="391" t="s">
        <v>1104</v>
      </c>
      <c r="M11" s="391" t="s">
        <v>1104</v>
      </c>
      <c r="N11" s="391" t="s">
        <v>1104</v>
      </c>
      <c r="O11" s="391" t="s">
        <v>1104</v>
      </c>
      <c r="P11" s="391" t="s">
        <v>1104</v>
      </c>
      <c r="Q11" s="391" t="s">
        <v>1104</v>
      </c>
      <c r="R11" s="391" t="s">
        <v>1104</v>
      </c>
      <c r="S11" s="391" t="s">
        <v>1104</v>
      </c>
      <c r="T11" s="391" t="s">
        <v>1104</v>
      </c>
      <c r="U11" s="392" t="s">
        <v>1104</v>
      </c>
      <c r="V11" s="392" t="s">
        <v>1104</v>
      </c>
      <c r="W11" s="392" t="s">
        <v>1104</v>
      </c>
      <c r="X11" s="392" t="s">
        <v>1104</v>
      </c>
      <c r="Y11" s="392" t="s">
        <v>1104</v>
      </c>
      <c r="Z11" s="392" t="s">
        <v>1104</v>
      </c>
      <c r="AA11" s="392" t="s">
        <v>1104</v>
      </c>
      <c r="AB11" s="392" t="s">
        <v>1104</v>
      </c>
      <c r="AC11" s="392" t="s">
        <v>1104</v>
      </c>
      <c r="AD11" s="392" t="s">
        <v>1104</v>
      </c>
      <c r="AE11" s="392" t="s">
        <v>1104</v>
      </c>
      <c r="AF11" s="392" t="s">
        <v>1104</v>
      </c>
      <c r="AG11" s="392" t="s">
        <v>1104</v>
      </c>
      <c r="AH11" s="392" t="s">
        <v>1104</v>
      </c>
      <c r="AI11" s="392" t="s">
        <v>1104</v>
      </c>
      <c r="AJ11" s="392" t="s">
        <v>1104</v>
      </c>
      <c r="AK11" s="392" t="s">
        <v>1104</v>
      </c>
      <c r="AL11" s="392" t="s">
        <v>1104</v>
      </c>
      <c r="AM11" s="392" t="s">
        <v>1104</v>
      </c>
      <c r="AN11" s="392" t="s">
        <v>1104</v>
      </c>
      <c r="AO11" s="392" t="s">
        <v>1104</v>
      </c>
      <c r="AP11" s="392" t="s">
        <v>1104</v>
      </c>
      <c r="AQ11" s="392" t="s">
        <v>1104</v>
      </c>
      <c r="AR11" s="392" t="s">
        <v>1104</v>
      </c>
      <c r="AS11" s="392" t="s">
        <v>1104</v>
      </c>
      <c r="AT11" s="392" t="s">
        <v>1104</v>
      </c>
      <c r="AU11" s="392" t="s">
        <v>1104</v>
      </c>
      <c r="AV11" s="392" t="s">
        <v>1104</v>
      </c>
      <c r="AW11" s="392" t="s">
        <v>1104</v>
      </c>
      <c r="AX11" s="392" t="s">
        <v>1104</v>
      </c>
      <c r="AY11" s="392" t="s">
        <v>1104</v>
      </c>
      <c r="AZ11" s="392" t="s">
        <v>1104</v>
      </c>
      <c r="BA11" s="392" t="s">
        <v>1104</v>
      </c>
      <c r="BB11" s="392" t="s">
        <v>1104</v>
      </c>
      <c r="BC11" s="392" t="s">
        <v>1104</v>
      </c>
      <c r="BD11" s="392" t="s">
        <v>1104</v>
      </c>
      <c r="BE11" s="392" t="s">
        <v>1104</v>
      </c>
      <c r="BF11" s="392" t="s">
        <v>1104</v>
      </c>
      <c r="BG11" s="392" t="s">
        <v>1104</v>
      </c>
      <c r="BH11" s="392" t="s">
        <v>1104</v>
      </c>
      <c r="BI11" s="392" t="s">
        <v>1104</v>
      </c>
      <c r="BJ11" s="392" t="s">
        <v>1104</v>
      </c>
      <c r="BK11" s="392" t="s">
        <v>1104</v>
      </c>
      <c r="BL11" s="392" t="s">
        <v>1104</v>
      </c>
      <c r="BM11" s="392" t="s">
        <v>1104</v>
      </c>
      <c r="BN11" s="392" t="s">
        <v>1104</v>
      </c>
      <c r="BO11" s="392" t="s">
        <v>1104</v>
      </c>
      <c r="BP11" s="392" t="s">
        <v>1104</v>
      </c>
      <c r="BQ11" s="392" t="s">
        <v>1104</v>
      </c>
      <c r="BR11" s="392" t="s">
        <v>1104</v>
      </c>
      <c r="BS11" s="392" t="s">
        <v>1104</v>
      </c>
      <c r="BT11" s="392" t="s">
        <v>1104</v>
      </c>
      <c r="BU11" s="392" t="s">
        <v>1104</v>
      </c>
      <c r="BV11" s="392" t="s">
        <v>1104</v>
      </c>
      <c r="BW11" s="392" t="s">
        <v>1104</v>
      </c>
      <c r="BX11" s="392" t="s">
        <v>1104</v>
      </c>
      <c r="BY11" s="392" t="s">
        <v>1104</v>
      </c>
      <c r="BZ11" s="392" t="s">
        <v>1104</v>
      </c>
      <c r="CA11" s="392" t="s">
        <v>1104</v>
      </c>
      <c r="CB11" s="392" t="s">
        <v>1104</v>
      </c>
      <c r="CC11" s="392" t="s">
        <v>1104</v>
      </c>
      <c r="CD11" s="392" t="s">
        <v>1104</v>
      </c>
      <c r="CE11" s="393" t="s">
        <v>1104</v>
      </c>
      <c r="CF11" s="394" t="s">
        <v>1104</v>
      </c>
      <c r="CG11" s="394" t="s">
        <v>1104</v>
      </c>
      <c r="CH11" s="395" t="s">
        <v>1104</v>
      </c>
      <c r="CI11" s="396" t="s">
        <v>1104</v>
      </c>
      <c r="CJ11" s="397" t="s">
        <v>1104</v>
      </c>
      <c r="CK11" s="394" t="s">
        <v>1104</v>
      </c>
      <c r="CL11" s="394" t="s">
        <v>1104</v>
      </c>
      <c r="CM11" s="394" t="s">
        <v>1104</v>
      </c>
      <c r="CN11" s="395" t="s">
        <v>1104</v>
      </c>
      <c r="CO11" s="396" t="s">
        <v>1104</v>
      </c>
      <c r="CP11" s="397" t="s">
        <v>1104</v>
      </c>
      <c r="CQ11" s="394" t="s">
        <v>1104</v>
      </c>
      <c r="CR11" s="394" t="s">
        <v>1104</v>
      </c>
      <c r="CS11" s="394" t="s">
        <v>1104</v>
      </c>
      <c r="CT11" s="395" t="s">
        <v>1104</v>
      </c>
      <c r="CU11" s="396" t="s">
        <v>1104</v>
      </c>
      <c r="CV11" s="397" t="s">
        <v>1104</v>
      </c>
      <c r="CW11" s="398" t="s">
        <v>1104</v>
      </c>
      <c r="CX11" s="398" t="s">
        <v>1104</v>
      </c>
      <c r="CY11" s="398" t="s">
        <v>1104</v>
      </c>
      <c r="CZ11" s="398" t="s">
        <v>1104</v>
      </c>
      <c r="DA11" s="398" t="s">
        <v>1104</v>
      </c>
      <c r="DB11" s="398" t="s">
        <v>1104</v>
      </c>
      <c r="DC11" s="398" t="s">
        <v>1104</v>
      </c>
      <c r="DD11" s="398" t="s">
        <v>1104</v>
      </c>
      <c r="DE11" s="398" t="s">
        <v>1104</v>
      </c>
      <c r="DF11" s="398" t="s">
        <v>1104</v>
      </c>
      <c r="DG11" s="398" t="s">
        <v>1104</v>
      </c>
      <c r="DH11" s="398" t="s">
        <v>1104</v>
      </c>
      <c r="DI11" s="398" t="s">
        <v>1104</v>
      </c>
      <c r="DJ11" s="398" t="s">
        <v>1104</v>
      </c>
      <c r="DK11" s="398" t="s">
        <v>1104</v>
      </c>
      <c r="DL11" s="398" t="s">
        <v>1104</v>
      </c>
      <c r="DM11" s="398" t="s">
        <v>1104</v>
      </c>
      <c r="DN11" s="398" t="s">
        <v>1104</v>
      </c>
      <c r="DO11" s="398" t="s">
        <v>1104</v>
      </c>
      <c r="DP11" s="398" t="s">
        <v>1104</v>
      </c>
      <c r="DQ11" s="398" t="s">
        <v>1104</v>
      </c>
      <c r="DR11" s="398" t="s">
        <v>1104</v>
      </c>
      <c r="DS11" s="398" t="s">
        <v>1104</v>
      </c>
      <c r="DT11" s="398" t="s">
        <v>1104</v>
      </c>
      <c r="DU11" s="398" t="s">
        <v>1104</v>
      </c>
      <c r="DV11" s="398" t="s">
        <v>1104</v>
      </c>
      <c r="DW11" s="398" t="s">
        <v>1104</v>
      </c>
      <c r="DX11" s="398" t="s">
        <v>1104</v>
      </c>
      <c r="DY11" s="398" t="s">
        <v>1104</v>
      </c>
      <c r="DZ11" s="398" t="s">
        <v>1104</v>
      </c>
      <c r="EA11" s="398" t="s">
        <v>1104</v>
      </c>
      <c r="EB11" s="398" t="s">
        <v>1104</v>
      </c>
      <c r="EC11" s="398" t="s">
        <v>1104</v>
      </c>
      <c r="ED11" s="398" t="s">
        <v>1104</v>
      </c>
      <c r="EE11" s="398" t="s">
        <v>1104</v>
      </c>
      <c r="EF11" s="398" t="s">
        <v>1104</v>
      </c>
      <c r="EG11" s="398" t="s">
        <v>1104</v>
      </c>
      <c r="EH11" s="398" t="s">
        <v>1104</v>
      </c>
      <c r="EI11" s="398" t="s">
        <v>1104</v>
      </c>
      <c r="EJ11" s="398" t="s">
        <v>1104</v>
      </c>
      <c r="EK11" s="398" t="s">
        <v>1104</v>
      </c>
      <c r="EL11" s="398" t="s">
        <v>1104</v>
      </c>
      <c r="EM11" s="398" t="s">
        <v>1104</v>
      </c>
      <c r="EN11" s="398" t="s">
        <v>1104</v>
      </c>
      <c r="EO11" s="398" t="s">
        <v>1104</v>
      </c>
      <c r="EP11" s="398" t="s">
        <v>1104</v>
      </c>
      <c r="EQ11" s="398" t="s">
        <v>1104</v>
      </c>
      <c r="ER11" s="398" t="s">
        <v>1104</v>
      </c>
      <c r="ES11" s="398" t="s">
        <v>1104</v>
      </c>
      <c r="ET11" s="398" t="s">
        <v>1104</v>
      </c>
      <c r="EU11" s="398" t="s">
        <v>1104</v>
      </c>
      <c r="EV11" s="398" t="s">
        <v>1104</v>
      </c>
      <c r="EW11" s="398" t="s">
        <v>1104</v>
      </c>
      <c r="EX11" s="398" t="s">
        <v>1104</v>
      </c>
      <c r="EY11" s="398" t="s">
        <v>1104</v>
      </c>
      <c r="EZ11" s="398" t="s">
        <v>1104</v>
      </c>
      <c r="FA11" s="398" t="s">
        <v>1104</v>
      </c>
      <c r="FB11" s="398" t="s">
        <v>1104</v>
      </c>
      <c r="FC11" s="398" t="s">
        <v>1104</v>
      </c>
      <c r="FD11" s="398" t="s">
        <v>1104</v>
      </c>
      <c r="FE11" s="398" t="s">
        <v>1104</v>
      </c>
      <c r="FF11" s="398" t="s">
        <v>1104</v>
      </c>
      <c r="FG11" s="398" t="s">
        <v>1104</v>
      </c>
      <c r="FH11" s="398" t="s">
        <v>1104</v>
      </c>
      <c r="FI11" s="398" t="s">
        <v>1104</v>
      </c>
      <c r="FJ11" s="398" t="s">
        <v>1104</v>
      </c>
      <c r="FK11" s="398" t="s">
        <v>1104</v>
      </c>
      <c r="FL11" s="398" t="s">
        <v>1104</v>
      </c>
      <c r="FM11" s="398" t="s">
        <v>1104</v>
      </c>
      <c r="FN11" s="398" t="s">
        <v>1104</v>
      </c>
      <c r="FO11" s="398" t="s">
        <v>1104</v>
      </c>
      <c r="FP11" s="398" t="s">
        <v>1104</v>
      </c>
      <c r="FQ11" s="398" t="s">
        <v>1104</v>
      </c>
      <c r="FR11" s="398" t="s">
        <v>1104</v>
      </c>
      <c r="FS11" s="398" t="s">
        <v>1104</v>
      </c>
    </row>
    <row r="12" spans="1:175" x14ac:dyDescent="0.2">
      <c r="A12" s="387" t="s">
        <v>1104</v>
      </c>
      <c r="B12" s="387" t="s">
        <v>1104</v>
      </c>
      <c r="C12" s="387" t="s">
        <v>1104</v>
      </c>
      <c r="D12" s="387" t="s">
        <v>1104</v>
      </c>
      <c r="E12" s="399" t="s">
        <v>1104</v>
      </c>
      <c r="F12" s="388" t="s">
        <v>1104</v>
      </c>
      <c r="G12" s="389" t="s">
        <v>1104</v>
      </c>
      <c r="H12" s="390" t="s">
        <v>1104</v>
      </c>
      <c r="I12" s="391" t="s">
        <v>1104</v>
      </c>
      <c r="J12" s="391" t="s">
        <v>1104</v>
      </c>
      <c r="K12" s="391" t="s">
        <v>1104</v>
      </c>
      <c r="L12" s="391" t="s">
        <v>1104</v>
      </c>
      <c r="M12" s="391" t="s">
        <v>1104</v>
      </c>
      <c r="N12" s="391" t="s">
        <v>1104</v>
      </c>
      <c r="O12" s="391" t="s">
        <v>1104</v>
      </c>
      <c r="P12" s="391" t="s">
        <v>1104</v>
      </c>
      <c r="Q12" s="391" t="s">
        <v>1104</v>
      </c>
      <c r="R12" s="391" t="s">
        <v>1104</v>
      </c>
      <c r="S12" s="391" t="s">
        <v>1104</v>
      </c>
      <c r="T12" s="391" t="s">
        <v>1104</v>
      </c>
      <c r="U12" s="392" t="s">
        <v>1104</v>
      </c>
      <c r="V12" s="392" t="s">
        <v>1104</v>
      </c>
      <c r="W12" s="392" t="s">
        <v>1104</v>
      </c>
      <c r="X12" s="392" t="s">
        <v>1104</v>
      </c>
      <c r="Y12" s="392" t="s">
        <v>1104</v>
      </c>
      <c r="Z12" s="392" t="s">
        <v>1104</v>
      </c>
      <c r="AA12" s="392" t="s">
        <v>1104</v>
      </c>
      <c r="AB12" s="392" t="s">
        <v>1104</v>
      </c>
      <c r="AC12" s="392" t="s">
        <v>1104</v>
      </c>
      <c r="AD12" s="392" t="s">
        <v>1104</v>
      </c>
      <c r="AE12" s="392" t="s">
        <v>1104</v>
      </c>
      <c r="AF12" s="392" t="s">
        <v>1104</v>
      </c>
      <c r="AG12" s="392" t="s">
        <v>1104</v>
      </c>
      <c r="AH12" s="392" t="s">
        <v>1104</v>
      </c>
      <c r="AI12" s="392" t="s">
        <v>1104</v>
      </c>
      <c r="AJ12" s="392" t="s">
        <v>1104</v>
      </c>
      <c r="AK12" s="392" t="s">
        <v>1104</v>
      </c>
      <c r="AL12" s="392" t="s">
        <v>1104</v>
      </c>
      <c r="AM12" s="392" t="s">
        <v>1104</v>
      </c>
      <c r="AN12" s="392" t="s">
        <v>1104</v>
      </c>
      <c r="AO12" s="392" t="s">
        <v>1104</v>
      </c>
      <c r="AP12" s="392" t="s">
        <v>1104</v>
      </c>
      <c r="AQ12" s="392" t="s">
        <v>1104</v>
      </c>
      <c r="AR12" s="392" t="s">
        <v>1104</v>
      </c>
      <c r="AS12" s="392" t="s">
        <v>1104</v>
      </c>
      <c r="AT12" s="392" t="s">
        <v>1104</v>
      </c>
      <c r="AU12" s="392" t="s">
        <v>1104</v>
      </c>
      <c r="AV12" s="392" t="s">
        <v>1104</v>
      </c>
      <c r="AW12" s="392" t="s">
        <v>1104</v>
      </c>
      <c r="AX12" s="392" t="s">
        <v>1104</v>
      </c>
      <c r="AY12" s="392" t="s">
        <v>1104</v>
      </c>
      <c r="AZ12" s="392" t="s">
        <v>1104</v>
      </c>
      <c r="BA12" s="392" t="s">
        <v>1104</v>
      </c>
      <c r="BB12" s="392" t="s">
        <v>1104</v>
      </c>
      <c r="BC12" s="392" t="s">
        <v>1104</v>
      </c>
      <c r="BD12" s="392" t="s">
        <v>1104</v>
      </c>
      <c r="BE12" s="392" t="s">
        <v>1104</v>
      </c>
      <c r="BF12" s="392" t="s">
        <v>1104</v>
      </c>
      <c r="BG12" s="392" t="s">
        <v>1104</v>
      </c>
      <c r="BH12" s="392" t="s">
        <v>1104</v>
      </c>
      <c r="BI12" s="392" t="s">
        <v>1104</v>
      </c>
      <c r="BJ12" s="392" t="s">
        <v>1104</v>
      </c>
      <c r="BK12" s="392" t="s">
        <v>1104</v>
      </c>
      <c r="BL12" s="392" t="s">
        <v>1104</v>
      </c>
      <c r="BM12" s="392" t="s">
        <v>1104</v>
      </c>
      <c r="BN12" s="392" t="s">
        <v>1104</v>
      </c>
      <c r="BO12" s="392" t="s">
        <v>1104</v>
      </c>
      <c r="BP12" s="392" t="s">
        <v>1104</v>
      </c>
      <c r="BQ12" s="392" t="s">
        <v>1104</v>
      </c>
      <c r="BR12" s="392" t="s">
        <v>1104</v>
      </c>
      <c r="BS12" s="392" t="s">
        <v>1104</v>
      </c>
      <c r="BT12" s="392" t="s">
        <v>1104</v>
      </c>
      <c r="BU12" s="392" t="s">
        <v>1104</v>
      </c>
      <c r="BV12" s="392" t="s">
        <v>1104</v>
      </c>
      <c r="BW12" s="392" t="s">
        <v>1104</v>
      </c>
      <c r="BX12" s="392" t="s">
        <v>1104</v>
      </c>
      <c r="BY12" s="392" t="s">
        <v>1104</v>
      </c>
      <c r="BZ12" s="392" t="s">
        <v>1104</v>
      </c>
      <c r="CA12" s="392" t="s">
        <v>1104</v>
      </c>
      <c r="CB12" s="392" t="s">
        <v>1104</v>
      </c>
      <c r="CC12" s="392" t="s">
        <v>1104</v>
      </c>
      <c r="CD12" s="392" t="s">
        <v>1104</v>
      </c>
      <c r="CE12" s="393" t="s">
        <v>1104</v>
      </c>
      <c r="CF12" s="394" t="s">
        <v>1104</v>
      </c>
      <c r="CG12" s="394" t="s">
        <v>1104</v>
      </c>
      <c r="CH12" s="395" t="s">
        <v>1104</v>
      </c>
      <c r="CI12" s="396" t="s">
        <v>1104</v>
      </c>
      <c r="CJ12" s="397" t="s">
        <v>1104</v>
      </c>
      <c r="CK12" s="394" t="s">
        <v>1104</v>
      </c>
      <c r="CL12" s="394" t="s">
        <v>1104</v>
      </c>
      <c r="CM12" s="394" t="s">
        <v>1104</v>
      </c>
      <c r="CN12" s="395" t="s">
        <v>1104</v>
      </c>
      <c r="CO12" s="396" t="s">
        <v>1104</v>
      </c>
      <c r="CP12" s="397" t="s">
        <v>1104</v>
      </c>
      <c r="CQ12" s="394" t="s">
        <v>1104</v>
      </c>
      <c r="CR12" s="394" t="s">
        <v>1104</v>
      </c>
      <c r="CS12" s="394" t="s">
        <v>1104</v>
      </c>
      <c r="CT12" s="395" t="s">
        <v>1104</v>
      </c>
      <c r="CU12" s="396" t="s">
        <v>1104</v>
      </c>
      <c r="CV12" s="397" t="s">
        <v>1104</v>
      </c>
      <c r="CW12" s="398" t="s">
        <v>1104</v>
      </c>
      <c r="CX12" s="398" t="s">
        <v>1104</v>
      </c>
      <c r="CY12" s="398" t="s">
        <v>1104</v>
      </c>
      <c r="CZ12" s="398" t="s">
        <v>1104</v>
      </c>
      <c r="DA12" s="398" t="s">
        <v>1104</v>
      </c>
      <c r="DB12" s="398" t="s">
        <v>1104</v>
      </c>
      <c r="DC12" s="398" t="s">
        <v>1104</v>
      </c>
      <c r="DD12" s="398" t="s">
        <v>1104</v>
      </c>
      <c r="DE12" s="398" t="s">
        <v>1104</v>
      </c>
      <c r="DF12" s="398" t="s">
        <v>1104</v>
      </c>
      <c r="DG12" s="398" t="s">
        <v>1104</v>
      </c>
      <c r="DH12" s="398" t="s">
        <v>1104</v>
      </c>
      <c r="DI12" s="398" t="s">
        <v>1104</v>
      </c>
      <c r="DJ12" s="398" t="s">
        <v>1104</v>
      </c>
      <c r="DK12" s="398" t="s">
        <v>1104</v>
      </c>
      <c r="DL12" s="398" t="s">
        <v>1104</v>
      </c>
      <c r="DM12" s="398" t="s">
        <v>1104</v>
      </c>
      <c r="DN12" s="398" t="s">
        <v>1104</v>
      </c>
      <c r="DO12" s="398" t="s">
        <v>1104</v>
      </c>
      <c r="DP12" s="398" t="s">
        <v>1104</v>
      </c>
      <c r="DQ12" s="398" t="s">
        <v>1104</v>
      </c>
      <c r="DR12" s="398" t="s">
        <v>1104</v>
      </c>
      <c r="DS12" s="398" t="s">
        <v>1104</v>
      </c>
      <c r="DT12" s="398" t="s">
        <v>1104</v>
      </c>
      <c r="DU12" s="398" t="s">
        <v>1104</v>
      </c>
      <c r="DV12" s="398" t="s">
        <v>1104</v>
      </c>
      <c r="DW12" s="398" t="s">
        <v>1104</v>
      </c>
      <c r="DX12" s="398" t="s">
        <v>1104</v>
      </c>
      <c r="DY12" s="398" t="s">
        <v>1104</v>
      </c>
      <c r="DZ12" s="398" t="s">
        <v>1104</v>
      </c>
      <c r="EA12" s="398" t="s">
        <v>1104</v>
      </c>
      <c r="EB12" s="398" t="s">
        <v>1104</v>
      </c>
      <c r="EC12" s="398" t="s">
        <v>1104</v>
      </c>
      <c r="ED12" s="398" t="s">
        <v>1104</v>
      </c>
      <c r="EE12" s="398" t="s">
        <v>1104</v>
      </c>
      <c r="EF12" s="398" t="s">
        <v>1104</v>
      </c>
      <c r="EG12" s="398" t="s">
        <v>1104</v>
      </c>
      <c r="EH12" s="398" t="s">
        <v>1104</v>
      </c>
      <c r="EI12" s="398" t="s">
        <v>1104</v>
      </c>
      <c r="EJ12" s="398" t="s">
        <v>1104</v>
      </c>
      <c r="EK12" s="398" t="s">
        <v>1104</v>
      </c>
      <c r="EL12" s="398" t="s">
        <v>1104</v>
      </c>
      <c r="EM12" s="398" t="s">
        <v>1104</v>
      </c>
      <c r="EN12" s="398" t="s">
        <v>1104</v>
      </c>
      <c r="EO12" s="398" t="s">
        <v>1104</v>
      </c>
      <c r="EP12" s="398" t="s">
        <v>1104</v>
      </c>
      <c r="EQ12" s="398" t="s">
        <v>1104</v>
      </c>
      <c r="ER12" s="398" t="s">
        <v>1104</v>
      </c>
      <c r="ES12" s="398" t="s">
        <v>1104</v>
      </c>
      <c r="ET12" s="398" t="s">
        <v>1104</v>
      </c>
      <c r="EU12" s="398" t="s">
        <v>1104</v>
      </c>
      <c r="EV12" s="398" t="s">
        <v>1104</v>
      </c>
      <c r="EW12" s="398" t="s">
        <v>1104</v>
      </c>
      <c r="EX12" s="398" t="s">
        <v>1104</v>
      </c>
      <c r="EY12" s="398" t="s">
        <v>1104</v>
      </c>
      <c r="EZ12" s="398" t="s">
        <v>1104</v>
      </c>
      <c r="FA12" s="398" t="s">
        <v>1104</v>
      </c>
      <c r="FB12" s="398" t="s">
        <v>1104</v>
      </c>
      <c r="FC12" s="398" t="s">
        <v>1104</v>
      </c>
      <c r="FD12" s="398" t="s">
        <v>1104</v>
      </c>
      <c r="FE12" s="398" t="s">
        <v>1104</v>
      </c>
      <c r="FF12" s="398" t="s">
        <v>1104</v>
      </c>
      <c r="FG12" s="398" t="s">
        <v>1104</v>
      </c>
      <c r="FH12" s="398" t="s">
        <v>1104</v>
      </c>
      <c r="FI12" s="398" t="s">
        <v>1104</v>
      </c>
      <c r="FJ12" s="398" t="s">
        <v>1104</v>
      </c>
      <c r="FK12" s="398" t="s">
        <v>1104</v>
      </c>
      <c r="FL12" s="398" t="s">
        <v>1104</v>
      </c>
      <c r="FM12" s="398" t="s">
        <v>1104</v>
      </c>
      <c r="FN12" s="398" t="s">
        <v>1104</v>
      </c>
      <c r="FO12" s="398" t="s">
        <v>1104</v>
      </c>
      <c r="FP12" s="398" t="s">
        <v>1104</v>
      </c>
      <c r="FQ12" s="398" t="s">
        <v>1104</v>
      </c>
      <c r="FR12" s="398" t="s">
        <v>1104</v>
      </c>
      <c r="FS12" s="398" t="s">
        <v>1104</v>
      </c>
    </row>
    <row r="13" spans="1:175" x14ac:dyDescent="0.2">
      <c r="A13" s="387" t="s">
        <v>1104</v>
      </c>
      <c r="B13" s="387" t="s">
        <v>1104</v>
      </c>
      <c r="C13" s="387" t="s">
        <v>1104</v>
      </c>
      <c r="D13" s="387" t="s">
        <v>1104</v>
      </c>
      <c r="E13" s="399" t="s">
        <v>1104</v>
      </c>
      <c r="F13" s="388" t="s">
        <v>1104</v>
      </c>
      <c r="G13" s="389" t="s">
        <v>1104</v>
      </c>
      <c r="H13" s="390" t="s">
        <v>1104</v>
      </c>
      <c r="I13" s="391" t="s">
        <v>1104</v>
      </c>
      <c r="J13" s="391" t="s">
        <v>1104</v>
      </c>
      <c r="K13" s="391" t="s">
        <v>1104</v>
      </c>
      <c r="L13" s="391" t="s">
        <v>1104</v>
      </c>
      <c r="M13" s="391" t="s">
        <v>1104</v>
      </c>
      <c r="N13" s="391" t="s">
        <v>1104</v>
      </c>
      <c r="O13" s="391" t="s">
        <v>1104</v>
      </c>
      <c r="P13" s="391" t="s">
        <v>1104</v>
      </c>
      <c r="Q13" s="391" t="s">
        <v>1104</v>
      </c>
      <c r="R13" s="391" t="s">
        <v>1104</v>
      </c>
      <c r="S13" s="391" t="s">
        <v>1104</v>
      </c>
      <c r="T13" s="391" t="s">
        <v>1104</v>
      </c>
      <c r="U13" s="391" t="s">
        <v>1104</v>
      </c>
      <c r="V13" s="391" t="s">
        <v>1104</v>
      </c>
      <c r="W13" s="391" t="s">
        <v>1104</v>
      </c>
      <c r="X13" s="391" t="s">
        <v>1104</v>
      </c>
      <c r="Y13" s="391" t="s">
        <v>1104</v>
      </c>
      <c r="Z13" s="391" t="s">
        <v>1104</v>
      </c>
      <c r="AA13" s="391" t="s">
        <v>1104</v>
      </c>
      <c r="AB13" s="391" t="s">
        <v>1104</v>
      </c>
      <c r="AC13" s="391" t="s">
        <v>1104</v>
      </c>
      <c r="AD13" s="391" t="s">
        <v>1104</v>
      </c>
      <c r="AE13" s="391" t="s">
        <v>1104</v>
      </c>
      <c r="AF13" s="391" t="s">
        <v>1104</v>
      </c>
      <c r="AG13" s="391" t="s">
        <v>1104</v>
      </c>
      <c r="AH13" s="391" t="s">
        <v>1104</v>
      </c>
      <c r="AI13" s="391" t="s">
        <v>1104</v>
      </c>
      <c r="AJ13" s="391" t="s">
        <v>1104</v>
      </c>
      <c r="AK13" s="391" t="s">
        <v>1104</v>
      </c>
      <c r="AL13" s="391" t="s">
        <v>1104</v>
      </c>
      <c r="AM13" s="391" t="s">
        <v>1104</v>
      </c>
      <c r="AN13" s="391" t="s">
        <v>1104</v>
      </c>
      <c r="AO13" s="391" t="s">
        <v>1104</v>
      </c>
      <c r="AP13" s="391" t="s">
        <v>1104</v>
      </c>
      <c r="AQ13" s="391" t="s">
        <v>1104</v>
      </c>
      <c r="AR13" s="391" t="s">
        <v>1104</v>
      </c>
      <c r="AS13" s="391" t="s">
        <v>1104</v>
      </c>
      <c r="AT13" s="391" t="s">
        <v>1104</v>
      </c>
      <c r="AU13" s="391" t="s">
        <v>1104</v>
      </c>
      <c r="AV13" s="391" t="s">
        <v>1104</v>
      </c>
      <c r="AW13" s="391" t="s">
        <v>1104</v>
      </c>
      <c r="AX13" s="391" t="s">
        <v>1104</v>
      </c>
      <c r="AY13" s="391" t="s">
        <v>1104</v>
      </c>
      <c r="AZ13" s="391" t="s">
        <v>1104</v>
      </c>
      <c r="BA13" s="391" t="s">
        <v>1104</v>
      </c>
      <c r="BB13" s="391" t="s">
        <v>1104</v>
      </c>
      <c r="BC13" s="391" t="s">
        <v>1104</v>
      </c>
      <c r="BD13" s="391" t="s">
        <v>1104</v>
      </c>
      <c r="BE13" s="391" t="s">
        <v>1104</v>
      </c>
      <c r="BF13" s="391" t="s">
        <v>1104</v>
      </c>
      <c r="BG13" s="391" t="s">
        <v>1104</v>
      </c>
      <c r="BH13" s="391" t="s">
        <v>1104</v>
      </c>
      <c r="BI13" s="391" t="s">
        <v>1104</v>
      </c>
      <c r="BJ13" s="391" t="s">
        <v>1104</v>
      </c>
      <c r="BK13" s="391" t="s">
        <v>1104</v>
      </c>
      <c r="BL13" s="391" t="s">
        <v>1104</v>
      </c>
      <c r="BM13" s="391" t="s">
        <v>1104</v>
      </c>
      <c r="BN13" s="391" t="s">
        <v>1104</v>
      </c>
      <c r="BO13" s="391" t="s">
        <v>1104</v>
      </c>
      <c r="BP13" s="391" t="s">
        <v>1104</v>
      </c>
      <c r="BQ13" s="391" t="s">
        <v>1104</v>
      </c>
      <c r="BR13" s="391" t="s">
        <v>1104</v>
      </c>
      <c r="BS13" s="391" t="s">
        <v>1104</v>
      </c>
      <c r="BT13" s="391" t="s">
        <v>1104</v>
      </c>
      <c r="BU13" s="391" t="s">
        <v>1104</v>
      </c>
      <c r="BV13" s="391" t="s">
        <v>1104</v>
      </c>
      <c r="BW13" s="391" t="s">
        <v>1104</v>
      </c>
      <c r="BX13" s="391" t="s">
        <v>1104</v>
      </c>
      <c r="BY13" s="391" t="s">
        <v>1104</v>
      </c>
      <c r="BZ13" s="391" t="s">
        <v>1104</v>
      </c>
      <c r="CA13" s="391" t="s">
        <v>1104</v>
      </c>
      <c r="CB13" s="391" t="s">
        <v>1104</v>
      </c>
      <c r="CC13" s="391" t="s">
        <v>1104</v>
      </c>
      <c r="CD13" s="391" t="s">
        <v>1104</v>
      </c>
      <c r="CE13" s="400" t="s">
        <v>1104</v>
      </c>
      <c r="CF13" s="394" t="s">
        <v>1104</v>
      </c>
      <c r="CG13" s="394" t="s">
        <v>1104</v>
      </c>
      <c r="CH13" s="395" t="s">
        <v>1104</v>
      </c>
      <c r="CI13" s="396" t="s">
        <v>1104</v>
      </c>
      <c r="CJ13" s="397" t="s">
        <v>1104</v>
      </c>
      <c r="CK13" s="394" t="s">
        <v>1104</v>
      </c>
      <c r="CL13" s="394" t="s">
        <v>1104</v>
      </c>
      <c r="CM13" s="394" t="s">
        <v>1104</v>
      </c>
      <c r="CN13" s="395" t="s">
        <v>1104</v>
      </c>
      <c r="CO13" s="396" t="s">
        <v>1104</v>
      </c>
      <c r="CP13" s="397" t="s">
        <v>1104</v>
      </c>
      <c r="CQ13" s="394" t="s">
        <v>1104</v>
      </c>
      <c r="CR13" s="394" t="s">
        <v>1104</v>
      </c>
      <c r="CS13" s="394" t="s">
        <v>1104</v>
      </c>
      <c r="CT13" s="395" t="s">
        <v>1104</v>
      </c>
      <c r="CU13" s="396" t="s">
        <v>1104</v>
      </c>
      <c r="CV13" s="397" t="s">
        <v>1104</v>
      </c>
      <c r="CW13" s="398" t="s">
        <v>1104</v>
      </c>
      <c r="CX13" s="398" t="s">
        <v>1104</v>
      </c>
      <c r="CY13" s="398" t="s">
        <v>1104</v>
      </c>
      <c r="CZ13" s="398" t="s">
        <v>1104</v>
      </c>
      <c r="DA13" s="398" t="s">
        <v>1104</v>
      </c>
      <c r="DB13" s="398" t="s">
        <v>1104</v>
      </c>
      <c r="DC13" s="398" t="s">
        <v>1104</v>
      </c>
      <c r="DD13" s="398" t="s">
        <v>1104</v>
      </c>
      <c r="DE13" s="398" t="s">
        <v>1104</v>
      </c>
      <c r="DF13" s="398" t="s">
        <v>1104</v>
      </c>
      <c r="DG13" s="398" t="s">
        <v>1104</v>
      </c>
      <c r="DH13" s="398" t="s">
        <v>1104</v>
      </c>
      <c r="DI13" s="398" t="s">
        <v>1104</v>
      </c>
      <c r="DJ13" s="398" t="s">
        <v>1104</v>
      </c>
      <c r="DK13" s="398" t="s">
        <v>1104</v>
      </c>
      <c r="DL13" s="398" t="s">
        <v>1104</v>
      </c>
      <c r="DM13" s="398" t="s">
        <v>1104</v>
      </c>
      <c r="DN13" s="398" t="s">
        <v>1104</v>
      </c>
      <c r="DO13" s="398" t="s">
        <v>1104</v>
      </c>
      <c r="DP13" s="398" t="s">
        <v>1104</v>
      </c>
      <c r="DQ13" s="398" t="s">
        <v>1104</v>
      </c>
      <c r="DR13" s="398" t="s">
        <v>1104</v>
      </c>
      <c r="DS13" s="398" t="s">
        <v>1104</v>
      </c>
      <c r="DT13" s="398" t="s">
        <v>1104</v>
      </c>
      <c r="DU13" s="398" t="s">
        <v>1104</v>
      </c>
      <c r="DV13" s="398" t="s">
        <v>1104</v>
      </c>
      <c r="DW13" s="398" t="s">
        <v>1104</v>
      </c>
      <c r="DX13" s="398" t="s">
        <v>1104</v>
      </c>
      <c r="DY13" s="398" t="s">
        <v>1104</v>
      </c>
      <c r="DZ13" s="398" t="s">
        <v>1104</v>
      </c>
      <c r="EA13" s="398" t="s">
        <v>1104</v>
      </c>
      <c r="EB13" s="398" t="s">
        <v>1104</v>
      </c>
      <c r="EC13" s="398" t="s">
        <v>1104</v>
      </c>
      <c r="ED13" s="398" t="s">
        <v>1104</v>
      </c>
      <c r="EE13" s="398" t="s">
        <v>1104</v>
      </c>
      <c r="EF13" s="398" t="s">
        <v>1104</v>
      </c>
      <c r="EG13" s="398" t="s">
        <v>1104</v>
      </c>
      <c r="EH13" s="398" t="s">
        <v>1104</v>
      </c>
      <c r="EI13" s="398" t="s">
        <v>1104</v>
      </c>
      <c r="EJ13" s="398" t="s">
        <v>1104</v>
      </c>
      <c r="EK13" s="398" t="s">
        <v>1104</v>
      </c>
      <c r="EL13" s="398" t="s">
        <v>1104</v>
      </c>
      <c r="EM13" s="398" t="s">
        <v>1104</v>
      </c>
      <c r="EN13" s="398" t="s">
        <v>1104</v>
      </c>
      <c r="EO13" s="398" t="s">
        <v>1104</v>
      </c>
      <c r="EP13" s="398" t="s">
        <v>1104</v>
      </c>
      <c r="EQ13" s="398" t="s">
        <v>1104</v>
      </c>
      <c r="ER13" s="398" t="s">
        <v>1104</v>
      </c>
      <c r="ES13" s="398" t="s">
        <v>1104</v>
      </c>
      <c r="ET13" s="398" t="s">
        <v>1104</v>
      </c>
      <c r="EU13" s="398" t="s">
        <v>1104</v>
      </c>
      <c r="EV13" s="398" t="s">
        <v>1104</v>
      </c>
      <c r="EW13" s="398" t="s">
        <v>1104</v>
      </c>
      <c r="EX13" s="398" t="s">
        <v>1104</v>
      </c>
      <c r="EY13" s="398" t="s">
        <v>1104</v>
      </c>
      <c r="EZ13" s="398" t="s">
        <v>1104</v>
      </c>
      <c r="FA13" s="398" t="s">
        <v>1104</v>
      </c>
      <c r="FB13" s="398" t="s">
        <v>1104</v>
      </c>
      <c r="FC13" s="398" t="s">
        <v>1104</v>
      </c>
      <c r="FD13" s="398" t="s">
        <v>1104</v>
      </c>
      <c r="FE13" s="398" t="s">
        <v>1104</v>
      </c>
      <c r="FF13" s="398" t="s">
        <v>1104</v>
      </c>
      <c r="FG13" s="398" t="s">
        <v>1104</v>
      </c>
      <c r="FH13" s="398" t="s">
        <v>1104</v>
      </c>
      <c r="FI13" s="398" t="s">
        <v>1104</v>
      </c>
      <c r="FJ13" s="398" t="s">
        <v>1104</v>
      </c>
      <c r="FK13" s="398" t="s">
        <v>1104</v>
      </c>
      <c r="FL13" s="398" t="s">
        <v>1104</v>
      </c>
      <c r="FM13" s="398" t="s">
        <v>1104</v>
      </c>
      <c r="FN13" s="398" t="s">
        <v>1104</v>
      </c>
      <c r="FO13" s="398" t="s">
        <v>1104</v>
      </c>
      <c r="FP13" s="398" t="s">
        <v>1104</v>
      </c>
      <c r="FQ13" s="398" t="s">
        <v>1104</v>
      </c>
      <c r="FR13" s="398" t="s">
        <v>1104</v>
      </c>
      <c r="FS13" s="398" t="s">
        <v>1104</v>
      </c>
    </row>
    <row r="14" spans="1:175" ht="117" customHeight="1" x14ac:dyDescent="0.2">
      <c r="A14" s="401" t="s">
        <v>5</v>
      </c>
      <c r="B14" s="402" t="s">
        <v>287</v>
      </c>
      <c r="C14" s="402" t="s">
        <v>34</v>
      </c>
      <c r="D14" s="402" t="s">
        <v>6</v>
      </c>
      <c r="E14" s="402" t="s">
        <v>71</v>
      </c>
      <c r="F14" s="403" t="s">
        <v>74</v>
      </c>
      <c r="G14" s="404" t="s">
        <v>1105</v>
      </c>
      <c r="H14" s="405" t="s">
        <v>1106</v>
      </c>
      <c r="I14" s="406" t="s">
        <v>1122</v>
      </c>
      <c r="J14" s="407" t="s">
        <v>1107</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1108</v>
      </c>
      <c r="CG14" s="239" t="s">
        <v>1109</v>
      </c>
      <c r="CH14" s="410" t="s">
        <v>1123</v>
      </c>
      <c r="CI14" s="411" t="s">
        <v>1124</v>
      </c>
      <c r="CJ14" s="412" t="s">
        <v>1125</v>
      </c>
      <c r="CK14" s="239" t="s">
        <v>1110</v>
      </c>
      <c r="CL14" s="239" t="s">
        <v>1111</v>
      </c>
      <c r="CM14" s="239" t="s">
        <v>1112</v>
      </c>
      <c r="CN14" s="410" t="s">
        <v>1126</v>
      </c>
      <c r="CO14" s="411" t="s">
        <v>1127</v>
      </c>
      <c r="CP14" s="412" t="s">
        <v>1128</v>
      </c>
      <c r="CQ14" s="239" t="s">
        <v>1113</v>
      </c>
      <c r="CR14" s="239" t="s">
        <v>1114</v>
      </c>
      <c r="CS14" s="239" t="s">
        <v>1115</v>
      </c>
      <c r="CT14" s="410" t="s">
        <v>1131</v>
      </c>
      <c r="CU14" s="411" t="s">
        <v>1130</v>
      </c>
      <c r="CV14" s="412" t="s">
        <v>1129</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127" priority="13">
      <formula>AND(ROW(CH1)&gt;14,UPPER(CH1)&lt;&gt;"CUSTOM",UPPER(CH1)&lt;&gt;"MAX",UPPER(CH1)&lt;&gt;"SUM",CH1&lt;&gt;"")</formula>
    </cfRule>
  </conditionalFormatting>
  <conditionalFormatting sqref="CV1:CV1048576">
    <cfRule type="expression" dxfId="126" priority="10">
      <formula>AND(ROW($CV1)&gt;14,OR(SUM($CV1)&gt;SUM($CQ1),SUM($CV1)&lt;SUM($CR1)))</formula>
    </cfRule>
  </conditionalFormatting>
  <conditionalFormatting sqref="CJ1:CJ1048576">
    <cfRule type="expression" dxfId="125" priority="11">
      <formula>AND(ROW(CJ1)&gt;14,OR(CJ1&gt;CF1,CJ1&lt;CG1))</formula>
    </cfRule>
  </conditionalFormatting>
  <conditionalFormatting sqref="I1:CE1048576">
    <cfRule type="expression" dxfId="124" priority="3">
      <formula>AND(ROW(I1)&gt;14,OR(SUM(I1)&gt;1,SUM(I1)&lt;0))</formula>
    </cfRule>
  </conditionalFormatting>
  <conditionalFormatting sqref="CO1:CO1048576 CU1:CU1048576 CI1:CI1048576">
    <cfRule type="expression" dxfId="123" priority="12">
      <formula>AND(ROW(CI1)&gt;14,SUM(CI1)&gt;0)</formula>
    </cfRule>
  </conditionalFormatting>
  <conditionalFormatting sqref="H1:H1048576">
    <cfRule type="expression" dxfId="122" priority="4">
      <formula>AND(ROW($H1)&gt;14,ABS(ROUND(SUM($H1),0)-ROUND(SUM($G1),0))&gt;2)</formula>
    </cfRule>
    <cfRule type="expression" dxfId="121" priority="6">
      <formula>AND(ROW($H1)&gt;14,ROUND(SUM($H1),0)&lt;&gt;ROUND(SUM($G1),0))</formula>
    </cfRule>
  </conditionalFormatting>
  <conditionalFormatting sqref="CP1:CP1048576">
    <cfRule type="expression" dxfId="120" priority="14">
      <formula>AND(ROW($CP1)&gt;14,OR(SUM($CP1)&gt;SUM($CK1),SUM($CP1)&lt;SUM($CL1)))</formula>
    </cfRule>
  </conditionalFormatting>
  <conditionalFormatting sqref="CQ1:CU1048576">
    <cfRule type="expression" dxfId="119" priority="7">
      <formula>AND(ROW($CQ1)&gt;14,$A1&lt;&gt;"",OR(SUM($CQ1)=0,$CS1&lt;=1,SUM($CQ1)=SUM($CR1),AND(SUM($G1)=SUM($CQ1),SUM($CK1)=0)))</formula>
    </cfRule>
  </conditionalFormatting>
  <conditionalFormatting sqref="CF1:CI1048576">
    <cfRule type="expression" dxfId="118" priority="8">
      <formula>AND(ROW($CF1)&gt;14,$A1&lt;&gt;"",OR(SUM($CP1)=0,SUM($CV1)=0,$CM1=0,$CS1=0,SUM($CF1)=SUM($CG1),SUM($G1)&gt;=SUM($CF1)))</formula>
    </cfRule>
  </conditionalFormatting>
  <conditionalFormatting sqref="CO1:CO1048576">
    <cfRule type="expression" dxfId="117" priority="9">
      <formula>AND(ROW($CO1)&gt;14,$A1&lt;&gt;"",UPPER($CN1)&lt;&gt;"CUSTOM")</formula>
    </cfRule>
  </conditionalFormatting>
  <conditionalFormatting sqref="CK1:CO1048576">
    <cfRule type="expression" dxfId="116" priority="5">
      <formula>AND(ROW($CK1)&gt;14,$A1&lt;&gt;"",OR(SUM($CK1)=0,$CM1&lt;=1,SUM($CK1)=SUM($CL1),AND(SUM($G1)=SUM($CK1),SUM($CQ1)=0)))</formula>
    </cfRule>
  </conditionalFormatting>
  <conditionalFormatting sqref="CU1:CU1048576">
    <cfRule type="expression" dxfId="115" priority="2">
      <formula>AND(ROW($CU1)&gt;14,$A1&lt;&gt;"",UPPER($CT1)&lt;&gt;"CUSTOM")</formula>
    </cfRule>
  </conditionalFormatting>
  <conditionalFormatting sqref="CI1:CI1048576">
    <cfRule type="expression" dxfId="114" priority="1">
      <formula>AND(ROW($CF1)&gt;14,$A1&lt;&gt;"",UPPER($CH1)&lt;&gt;"CUSTOM")</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F14" sqref="F14"/>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1215</v>
      </c>
      <c r="B1" s="5"/>
      <c r="C1" s="1"/>
      <c r="D1" s="1"/>
      <c r="E1" s="1"/>
      <c r="F1" s="89" t="s">
        <v>292</v>
      </c>
      <c r="G1" s="93"/>
      <c r="H1" s="93"/>
      <c r="I1" s="93"/>
      <c r="J1" s="93"/>
      <c r="K1" s="93"/>
      <c r="L1" s="93"/>
      <c r="M1" s="93"/>
      <c r="N1" s="93"/>
      <c r="O1" s="93"/>
      <c r="P1" s="93"/>
      <c r="Q1" s="93"/>
      <c r="R1" s="93"/>
      <c r="S1" s="93"/>
      <c r="T1" s="93"/>
      <c r="U1" s="93"/>
      <c r="V1" s="93"/>
      <c r="W1" s="93"/>
      <c r="X1" s="93"/>
      <c r="Y1" s="93"/>
      <c r="Z1" s="89" t="s">
        <v>1227</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01" t="s">
        <v>1216</v>
      </c>
      <c r="B2" s="498"/>
      <c r="C2" s="2"/>
      <c r="D2" s="2"/>
      <c r="E2" s="2"/>
      <c r="F2" s="510" t="s">
        <v>1133</v>
      </c>
      <c r="G2" s="511"/>
      <c r="H2" s="511"/>
      <c r="I2" s="511"/>
      <c r="J2" s="505" t="s">
        <v>0</v>
      </c>
      <c r="K2" s="505"/>
      <c r="L2" s="505"/>
      <c r="M2" s="505"/>
      <c r="N2" s="505" t="s">
        <v>1</v>
      </c>
      <c r="O2" s="505"/>
      <c r="P2" s="505" t="s">
        <v>51</v>
      </c>
      <c r="Q2" s="505"/>
      <c r="R2" s="505" t="s">
        <v>50</v>
      </c>
      <c r="S2" s="505"/>
      <c r="T2" s="505"/>
      <c r="U2" s="505"/>
      <c r="V2" s="505" t="s">
        <v>1134</v>
      </c>
      <c r="W2" s="505"/>
      <c r="X2" s="505" t="s">
        <v>43</v>
      </c>
      <c r="Y2" s="506"/>
      <c r="Z2" s="507" t="s">
        <v>29</v>
      </c>
      <c r="AA2" s="508"/>
      <c r="AB2" s="509" t="s">
        <v>726</v>
      </c>
      <c r="AC2" s="509"/>
      <c r="AD2" s="508" t="s">
        <v>30</v>
      </c>
      <c r="AE2" s="508"/>
      <c r="AF2" s="508"/>
      <c r="AG2" s="508"/>
      <c r="AH2" s="508"/>
      <c r="AI2" s="508"/>
      <c r="AJ2" s="508"/>
      <c r="AK2" s="508"/>
      <c r="AL2" s="504" t="s">
        <v>727</v>
      </c>
      <c r="AM2" s="504"/>
      <c r="AN2" s="504"/>
      <c r="AO2" s="504"/>
      <c r="AP2" s="504"/>
      <c r="AQ2" s="504"/>
      <c r="AR2" s="504"/>
      <c r="AS2" s="504"/>
      <c r="AT2" s="504" t="s">
        <v>48</v>
      </c>
      <c r="AU2" s="504"/>
      <c r="AV2" s="504"/>
      <c r="AW2" s="504"/>
      <c r="AX2" s="504" t="s">
        <v>733</v>
      </c>
      <c r="AY2" s="504"/>
      <c r="AZ2" s="504"/>
      <c r="BA2" s="504"/>
      <c r="BB2" s="504"/>
      <c r="BC2" s="504"/>
      <c r="BD2" s="504" t="s">
        <v>67</v>
      </c>
      <c r="BE2" s="504"/>
      <c r="BF2" s="504"/>
      <c r="BG2" s="504"/>
    </row>
    <row r="3" spans="1:59" ht="98" customHeight="1" thickBot="1" x14ac:dyDescent="0.25">
      <c r="A3" s="499"/>
      <c r="B3" s="500"/>
      <c r="C3" s="30"/>
      <c r="D3" s="30"/>
      <c r="E3" s="30"/>
      <c r="F3" s="81" t="s">
        <v>1159</v>
      </c>
      <c r="G3" s="81" t="s">
        <v>1160</v>
      </c>
      <c r="H3" s="494" t="s">
        <v>1217</v>
      </c>
      <c r="I3" s="494" t="s">
        <v>1218</v>
      </c>
      <c r="J3" s="81" t="s">
        <v>1164</v>
      </c>
      <c r="K3" s="81" t="s">
        <v>1165</v>
      </c>
      <c r="L3" s="494" t="s">
        <v>1219</v>
      </c>
      <c r="M3" s="494" t="s">
        <v>1220</v>
      </c>
      <c r="N3" s="81" t="s">
        <v>1167</v>
      </c>
      <c r="O3" s="494" t="s">
        <v>1221</v>
      </c>
      <c r="P3" s="81" t="s">
        <v>1169</v>
      </c>
      <c r="Q3" s="494" t="s">
        <v>1222</v>
      </c>
      <c r="R3" s="81" t="s">
        <v>1193</v>
      </c>
      <c r="S3" s="81" t="s">
        <v>1194</v>
      </c>
      <c r="T3" s="494" t="s">
        <v>1223</v>
      </c>
      <c r="U3" s="494" t="s">
        <v>1224</v>
      </c>
      <c r="V3" s="81" t="s">
        <v>1189</v>
      </c>
      <c r="W3" s="494" t="s">
        <v>1225</v>
      </c>
      <c r="X3" s="81" t="s">
        <v>1213</v>
      </c>
      <c r="Y3" s="494" t="s">
        <v>1226</v>
      </c>
      <c r="Z3" s="495" t="s">
        <v>1228</v>
      </c>
      <c r="AA3" s="494" t="s">
        <v>1244</v>
      </c>
      <c r="AB3" s="81" t="s">
        <v>1229</v>
      </c>
      <c r="AC3" s="494" t="s">
        <v>1245</v>
      </c>
      <c r="AD3" s="81" t="s">
        <v>1230</v>
      </c>
      <c r="AE3" s="81" t="s">
        <v>1231</v>
      </c>
      <c r="AF3" s="81" t="s">
        <v>1232</v>
      </c>
      <c r="AG3" s="81" t="s">
        <v>1233</v>
      </c>
      <c r="AH3" s="494" t="s">
        <v>1246</v>
      </c>
      <c r="AI3" s="494" t="s">
        <v>1247</v>
      </c>
      <c r="AJ3" s="494" t="s">
        <v>1248</v>
      </c>
      <c r="AK3" s="494" t="s">
        <v>1249</v>
      </c>
      <c r="AL3" s="81" t="s">
        <v>725</v>
      </c>
      <c r="AM3" s="81" t="s">
        <v>1234</v>
      </c>
      <c r="AN3" s="81" t="s">
        <v>1235</v>
      </c>
      <c r="AO3" s="81" t="s">
        <v>1236</v>
      </c>
      <c r="AP3" s="494" t="s">
        <v>725</v>
      </c>
      <c r="AQ3" s="494" t="s">
        <v>1250</v>
      </c>
      <c r="AR3" s="494" t="s">
        <v>1251</v>
      </c>
      <c r="AS3" s="494" t="s">
        <v>1252</v>
      </c>
      <c r="AT3" s="81" t="s">
        <v>1237</v>
      </c>
      <c r="AU3" s="81" t="s">
        <v>1238</v>
      </c>
      <c r="AV3" s="494" t="s">
        <v>1253</v>
      </c>
      <c r="AW3" s="494" t="s">
        <v>1254</v>
      </c>
      <c r="AX3" s="81" t="s">
        <v>1239</v>
      </c>
      <c r="AY3" s="81" t="s">
        <v>1240</v>
      </c>
      <c r="AZ3" s="81" t="s">
        <v>1241</v>
      </c>
      <c r="BA3" s="494" t="s">
        <v>1255</v>
      </c>
      <c r="BB3" s="494" t="s">
        <v>1256</v>
      </c>
      <c r="BC3" s="494" t="s">
        <v>1257</v>
      </c>
      <c r="BD3" s="81" t="s">
        <v>1242</v>
      </c>
      <c r="BE3" s="81" t="s">
        <v>1243</v>
      </c>
      <c r="BF3" s="494" t="s">
        <v>1258</v>
      </c>
      <c r="BG3" s="494" t="s">
        <v>1259</v>
      </c>
    </row>
    <row r="4" spans="1:59" x14ac:dyDescent="0.2">
      <c r="A4" s="32"/>
      <c r="B4" s="32"/>
      <c r="C4" s="32"/>
      <c r="D4" s="32" t="s">
        <v>4</v>
      </c>
      <c r="E4" s="32"/>
      <c r="F4" s="238"/>
      <c r="G4" s="113"/>
      <c r="H4" s="113"/>
      <c r="I4" s="113"/>
      <c r="Z4" s="238"/>
    </row>
    <row r="5" spans="1:59" x14ac:dyDescent="0.2">
      <c r="A5" s="25" t="s">
        <v>97</v>
      </c>
      <c r="B5" s="25" t="s">
        <v>97</v>
      </c>
      <c r="C5" s="25" t="s">
        <v>97</v>
      </c>
      <c r="D5" s="25" t="s">
        <v>97</v>
      </c>
      <c r="E5" s="25" t="s">
        <v>97</v>
      </c>
      <c r="F5" s="101"/>
      <c r="G5" s="83"/>
      <c r="H5" s="83"/>
      <c r="I5" s="83"/>
      <c r="Z5" s="101"/>
    </row>
    <row r="6" spans="1:59" x14ac:dyDescent="0.2">
      <c r="A6" s="25" t="s">
        <v>195</v>
      </c>
      <c r="B6" s="25" t="s">
        <v>195</v>
      </c>
      <c r="C6" s="25" t="s">
        <v>195</v>
      </c>
      <c r="D6" s="25" t="s">
        <v>195</v>
      </c>
      <c r="E6" s="25" t="s">
        <v>195</v>
      </c>
      <c r="F6" s="101"/>
      <c r="G6" s="83"/>
      <c r="H6" s="83"/>
      <c r="I6" s="83"/>
      <c r="Z6" s="101"/>
    </row>
    <row r="7" spans="1:59" x14ac:dyDescent="0.2">
      <c r="A7" s="25" t="s">
        <v>107</v>
      </c>
      <c r="B7" s="25" t="s">
        <v>107</v>
      </c>
      <c r="C7" s="25" t="s">
        <v>107</v>
      </c>
      <c r="D7" s="25" t="s">
        <v>107</v>
      </c>
      <c r="E7" s="25" t="s">
        <v>107</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573</v>
      </c>
      <c r="B14" s="35" t="s">
        <v>5</v>
      </c>
      <c r="C14" s="37" t="s">
        <v>34</v>
      </c>
      <c r="D14" s="37" t="s">
        <v>6</v>
      </c>
      <c r="E14" s="37" t="s">
        <v>74</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IF(LEFT($B15,4)="_Mil","",_xlfn.IFNA(ROUND(INDEX([1]Spectrum!$N:$N,MATCH(RIGHT($B15,13)&amp;"|"&amp;$C15&amp;"|"&amp;$D15&amp;"|"&amp;F$14&amp;"|"&amp;"CY2022Q3",[1]Spectrum!$Q:$Q,0)),0),""))</f>
        <v/>
      </c>
      <c r="G15" s="84"/>
      <c r="H15" s="84"/>
      <c r="I15" s="84"/>
      <c r="Z15" s="359"/>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3" priority="107">
      <formula>LEFT($B1,4)="_Mil"</formula>
    </cfRule>
  </conditionalFormatting>
  <conditionalFormatting sqref="F1:I1 F4:I15 F2 H3:I3">
    <cfRule type="expression" dxfId="112" priority="105">
      <formula>AND(ISNUMBER(F1),ROUND(F1,0)&lt;0)</formula>
    </cfRule>
  </conditionalFormatting>
  <conditionalFormatting sqref="N1 P1">
    <cfRule type="expression" dxfId="111" priority="106">
      <formula>AND(ISNUMBER(P1),ISNUMBER(N1),P1&gt;=20%,P1&lt;40%)</formula>
    </cfRule>
  </conditionalFormatting>
  <conditionalFormatting sqref="J1:Y1">
    <cfRule type="expression" dxfId="110" priority="102">
      <formula>LEFT($B1,4)="_Mil"</formula>
    </cfRule>
  </conditionalFormatting>
  <conditionalFormatting sqref="J1:Y1">
    <cfRule type="expression" dxfId="109" priority="100">
      <formula>AND(ISNUMBER(J1),ROUND(J1,0)&lt;0)</formula>
    </cfRule>
  </conditionalFormatting>
  <conditionalFormatting sqref="V1:Y1">
    <cfRule type="expression" dxfId="108" priority="108">
      <formula>AND(ISNUMBER(X1),ISNUMBER(V1),X1&gt;=40%)</formula>
    </cfRule>
    <cfRule type="expression" dxfId="107" priority="101">
      <formula>AND(ISNUMBER(X1),ISNUMBER(V1),X1&lt;20%)</formula>
    </cfRule>
    <cfRule type="expression" dxfId="106" priority="101">
      <formula>AND(ISNUMBER(X1),ISNUMBER(V1),X1&gt;=20%,X1&lt;40%)</formula>
    </cfRule>
  </conditionalFormatting>
  <conditionalFormatting sqref="O1 L1:M1 U1">
    <cfRule type="expression" dxfId="105" priority="3390">
      <formula>AND(ISNUMBER(O1),ISNUMBER(L1),O1&gt;=40%)</formula>
    </cfRule>
    <cfRule type="expression" dxfId="104" priority="3391">
      <formula>AND(ISNUMBER(O1),ISNUMBER(L1),O1&lt;20%)</formula>
    </cfRule>
    <cfRule type="expression" dxfId="103" priority="3392">
      <formula>AND(ISNUMBER(O1),ISNUMBER(L1),O1&gt;=20%,O1&lt;40%)</formula>
    </cfRule>
  </conditionalFormatting>
  <conditionalFormatting sqref="F1:F2 F4:F15 J1:K1 R1:T1">
    <cfRule type="expression" dxfId="102" priority="3396">
      <formula>AND(ISNUMBER(J1),ISNUMBER(F1),J1&gt;=40%)</formula>
    </cfRule>
    <cfRule type="expression" dxfId="101" priority="3397">
      <formula>AND(ISNUMBER(J1),ISNUMBER(F1),J1&lt;20%)</formula>
    </cfRule>
    <cfRule type="expression" dxfId="100" priority="3398">
      <formula>AND(ISNUMBER(J1),ISNUMBER(F1),J1&gt;=20%,J1&lt;40%)</formula>
    </cfRule>
  </conditionalFormatting>
  <conditionalFormatting sqref="G4:H15 G1:H1 H3 J14:X14">
    <cfRule type="expression" dxfId="99" priority="3402">
      <formula>AND(ISNUMBER(N1),ISNUMBER(G1),N1&gt;=40%)</formula>
    </cfRule>
    <cfRule type="expression" dxfId="98" priority="3403">
      <formula>AND(ISNUMBER(N1),ISNUMBER(G1),N1&lt;20%)</formula>
    </cfRule>
    <cfRule type="expression" dxfId="97" priority="3404">
      <formula>AND(ISNUMBER(N1),ISNUMBER(G1),N1&gt;=20%,N1&lt;40%)</formula>
    </cfRule>
  </conditionalFormatting>
  <conditionalFormatting sqref="I1 I3:I15">
    <cfRule type="expression" dxfId="96" priority="3408">
      <formula>AND(ISNUMBER(O1),ISNUMBER(I1),O1&gt;=40%)</formula>
    </cfRule>
    <cfRule type="expression" dxfId="95" priority="3409">
      <formula>AND(ISNUMBER(O1),ISNUMBER(I1),O1&lt;20%)</formula>
    </cfRule>
    <cfRule type="expression" dxfId="94" priority="3410">
      <formula>AND(ISNUMBER(O1),ISNUMBER(I1),O1&gt;=20%,O1&lt;40%)</formula>
    </cfRule>
  </conditionalFormatting>
  <conditionalFormatting sqref="O3">
    <cfRule type="expression" dxfId="93" priority="96">
      <formula>LEFT($B3,4)="_Mil"</formula>
    </cfRule>
  </conditionalFormatting>
  <conditionalFormatting sqref="O3">
    <cfRule type="expression" dxfId="92" priority="95">
      <formula>AND(ISNUMBER(O3),ROUND(O3,0)&lt;0)</formula>
    </cfRule>
  </conditionalFormatting>
  <conditionalFormatting sqref="O3 Y14">
    <cfRule type="expression" dxfId="91" priority="97">
      <formula>AND(ISNUMBER(W3),ISNUMBER(O3),W3&gt;=40%)</formula>
    </cfRule>
    <cfRule type="expression" dxfId="90" priority="98">
      <formula>AND(ISNUMBER(W3),ISNUMBER(O3),W3&lt;20%)</formula>
    </cfRule>
    <cfRule type="expression" dxfId="89" priority="99">
      <formula>AND(ISNUMBER(W3),ISNUMBER(O3),W3&gt;=20%,W3&lt;40%)</formula>
    </cfRule>
  </conditionalFormatting>
  <conditionalFormatting sqref="Q3">
    <cfRule type="expression" dxfId="88" priority="91">
      <formula>LEFT($B3,4)="_Mil"</formula>
    </cfRule>
  </conditionalFormatting>
  <conditionalFormatting sqref="Q3">
    <cfRule type="expression" dxfId="87" priority="90">
      <formula>AND(ISNUMBER(Q3),ROUND(Q3,0)&lt;0)</formula>
    </cfRule>
  </conditionalFormatting>
  <conditionalFormatting sqref="Q3">
    <cfRule type="expression" dxfId="86" priority="92">
      <formula>AND(ISNUMBER(Y3),ISNUMBER(Q3),Y3&gt;=40%)</formula>
    </cfRule>
    <cfRule type="expression" dxfId="85" priority="93">
      <formula>AND(ISNUMBER(Y3),ISNUMBER(Q3),Y3&lt;20%)</formula>
    </cfRule>
    <cfRule type="expression" dxfId="84" priority="94">
      <formula>AND(ISNUMBER(Y3),ISNUMBER(Q3),Y3&gt;=20%,Y3&lt;40%)</formula>
    </cfRule>
  </conditionalFormatting>
  <conditionalFormatting sqref="W3">
    <cfRule type="expression" dxfId="83" priority="81">
      <formula>LEFT($B3,4)="_Mil"</formula>
    </cfRule>
  </conditionalFormatting>
  <conditionalFormatting sqref="W3">
    <cfRule type="expression" dxfId="82" priority="80">
      <formula>AND(ISNUMBER(W3),ROUND(W3,0)&lt;0)</formula>
    </cfRule>
  </conditionalFormatting>
  <conditionalFormatting sqref="W3">
    <cfRule type="expression" dxfId="81" priority="82">
      <formula>AND(ISNUMBER(AC3),ISNUMBER(W3),AC3&gt;=40%)</formula>
    </cfRule>
    <cfRule type="expression" dxfId="80" priority="83">
      <formula>AND(ISNUMBER(AC3),ISNUMBER(W3),AC3&lt;20%)</formula>
    </cfRule>
    <cfRule type="expression" dxfId="79" priority="84">
      <formula>AND(ISNUMBER(AC3),ISNUMBER(W3),AC3&gt;=20%,AC3&lt;40%)</formula>
    </cfRule>
  </conditionalFormatting>
  <conditionalFormatting sqref="Y3">
    <cfRule type="expression" dxfId="78" priority="76">
      <formula>LEFT($B3,4)="_Mil"</formula>
    </cfRule>
  </conditionalFormatting>
  <conditionalFormatting sqref="Y3">
    <cfRule type="expression" dxfId="77" priority="75">
      <formula>AND(ISNUMBER(Y3),ROUND(Y3,0)&lt;0)</formula>
    </cfRule>
  </conditionalFormatting>
  <conditionalFormatting sqref="Y3">
    <cfRule type="expression" dxfId="76" priority="77">
      <formula>AND(ISNUMBER(AE3),ISNUMBER(Y3),AE3&gt;=40%)</formula>
    </cfRule>
    <cfRule type="expression" dxfId="75" priority="78">
      <formula>AND(ISNUMBER(AE3),ISNUMBER(Y3),AE3&lt;20%)</formula>
    </cfRule>
    <cfRule type="expression" dxfId="74" priority="79">
      <formula>AND(ISNUMBER(AE3),ISNUMBER(Y3),AE3&gt;=20%,AE3&lt;40%)</formula>
    </cfRule>
  </conditionalFormatting>
  <conditionalFormatting sqref="L3:M3">
    <cfRule type="expression" dxfId="73" priority="68">
      <formula>LEFT($B3,4)="_Mil"</formula>
    </cfRule>
  </conditionalFormatting>
  <conditionalFormatting sqref="L3:M3">
    <cfRule type="expression" dxfId="72" priority="67">
      <formula>AND(ISNUMBER(L3),ROUND(L3,0)&lt;0)</formula>
    </cfRule>
  </conditionalFormatting>
  <conditionalFormatting sqref="L3">
    <cfRule type="expression" dxfId="71" priority="69">
      <formula>AND(ISNUMBER(U3),ISNUMBER(L3),U3&gt;=40%)</formula>
    </cfRule>
    <cfRule type="expression" dxfId="70" priority="70">
      <formula>AND(ISNUMBER(U3),ISNUMBER(L3),U3&lt;20%)</formula>
    </cfRule>
    <cfRule type="expression" dxfId="69" priority="71">
      <formula>AND(ISNUMBER(U3),ISNUMBER(L3),U3&gt;=20%,U3&lt;40%)</formula>
    </cfRule>
  </conditionalFormatting>
  <conditionalFormatting sqref="M3">
    <cfRule type="expression" dxfId="68" priority="72">
      <formula>AND(ISNUMBER(U3),ISNUMBER(M3),U3&gt;=40%)</formula>
    </cfRule>
    <cfRule type="expression" dxfId="67" priority="73">
      <formula>AND(ISNUMBER(U3),ISNUMBER(M3),U3&lt;20%)</formula>
    </cfRule>
    <cfRule type="expression" dxfId="66" priority="74">
      <formula>AND(ISNUMBER(U3),ISNUMBER(M3),U3&gt;=20%,U3&lt;40%)</formula>
    </cfRule>
  </conditionalFormatting>
  <conditionalFormatting sqref="Q1">
    <cfRule type="expression" dxfId="65" priority="3417">
      <formula>AND(ISNUMBER(V1),ISNUMBER(Q1),V1&gt;=40%)</formula>
    </cfRule>
    <cfRule type="expression" dxfId="64" priority="3418">
      <formula>AND(ISNUMBER(V1),ISNUMBER(Q1),V1&lt;20%)</formula>
    </cfRule>
    <cfRule type="expression" dxfId="63" priority="3419">
      <formula>AND(ISNUMBER(V1),ISNUMBER(Q1),V1&gt;=20%,V1&lt;40%)</formula>
    </cfRule>
  </conditionalFormatting>
  <conditionalFormatting sqref="T3:U3">
    <cfRule type="expression" dxfId="62" priority="60">
      <formula>LEFT($B3,4)="_Mil"</formula>
    </cfRule>
  </conditionalFormatting>
  <conditionalFormatting sqref="T3:U3">
    <cfRule type="expression" dxfId="61" priority="59">
      <formula>AND(ISNUMBER(T3),ROUND(T3,0)&lt;0)</formula>
    </cfRule>
  </conditionalFormatting>
  <conditionalFormatting sqref="T3">
    <cfRule type="expression" dxfId="60" priority="61">
      <formula>AND(ISNUMBER(AA3),ISNUMBER(T3),AA3&gt;=40%)</formula>
    </cfRule>
    <cfRule type="expression" dxfId="59" priority="62">
      <formula>AND(ISNUMBER(AA3),ISNUMBER(T3),AA3&lt;20%)</formula>
    </cfRule>
    <cfRule type="expression" dxfId="58" priority="63">
      <formula>AND(ISNUMBER(AA3),ISNUMBER(T3),AA3&gt;=20%,AA3&lt;40%)</formula>
    </cfRule>
  </conditionalFormatting>
  <conditionalFormatting sqref="U3">
    <cfRule type="expression" dxfId="57" priority="64">
      <formula>AND(ISNUMBER(AA3),ISNUMBER(U3),AA3&gt;=40%)</formula>
    </cfRule>
    <cfRule type="expression" dxfId="56" priority="65">
      <formula>AND(ISNUMBER(AA3),ISNUMBER(U3),AA3&lt;20%)</formula>
    </cfRule>
    <cfRule type="expression" dxfId="55" priority="66">
      <formula>AND(ISNUMBER(AA3),ISNUMBER(U3),AA3&gt;=20%,AA3&lt;40%)</formula>
    </cfRule>
  </conditionalFormatting>
  <conditionalFormatting sqref="J14:Y14">
    <cfRule type="expression" dxfId="54" priority="55">
      <formula>LEFT($B14,4)="_Mil"</formula>
    </cfRule>
  </conditionalFormatting>
  <conditionalFormatting sqref="J14:Y14">
    <cfRule type="expression" dxfId="53" priority="54">
      <formula>AND(ISNUMBER(J14),ROUND(J14,0)&lt;0)</formula>
    </cfRule>
  </conditionalFormatting>
  <conditionalFormatting sqref="Z4:Z15 Z1:Z2">
    <cfRule type="expression" dxfId="52" priority="50">
      <formula>LEFT($B1,4)="_Mil"</formula>
    </cfRule>
  </conditionalFormatting>
  <conditionalFormatting sqref="Z4:Z15 Z1:Z2">
    <cfRule type="expression" dxfId="51" priority="49">
      <formula>AND(ISNUMBER(Z1),ROUND(Z1,0)&lt;0)</formula>
    </cfRule>
  </conditionalFormatting>
  <conditionalFormatting sqref="Z1:Z2 Z4:Z15">
    <cfRule type="expression" dxfId="50" priority="51">
      <formula>AND(ISNUMBER(AD1),ISNUMBER(Z1),AD1&gt;=40%)</formula>
    </cfRule>
    <cfRule type="expression" dxfId="49" priority="52">
      <formula>AND(ISNUMBER(AD1),ISNUMBER(Z1),AD1&lt;20%)</formula>
    </cfRule>
    <cfRule type="expression" dxfId="48" priority="53">
      <formula>AND(ISNUMBER(AD1),ISNUMBER(Z1),AD1&gt;=20%,AD1&lt;40%)</formula>
    </cfRule>
  </conditionalFormatting>
  <conditionalFormatting sqref="AA1">
    <cfRule type="expression" dxfId="47" priority="43">
      <formula>AND(ISNUMBER(AC1),ISNUMBER(AA1),AC1&gt;=20%,AC1&lt;40%)</formula>
    </cfRule>
    <cfRule type="expression" dxfId="46" priority="46">
      <formula>AND(ISNUMBER(AC1),ISNUMBER(AA1),AC1&gt;=40%)</formula>
    </cfRule>
    <cfRule type="expression" dxfId="45" priority="47">
      <formula>AND(ISNUMBER(AC1),ISNUMBER(AA1),AC1&lt;20%)</formula>
    </cfRule>
  </conditionalFormatting>
  <conditionalFormatting sqref="AA1:BG1">
    <cfRule type="expression" dxfId="44" priority="42">
      <formula>LEFT($B1,4)="_Mil"</formula>
    </cfRule>
  </conditionalFormatting>
  <conditionalFormatting sqref="AA1:BG1">
    <cfRule type="expression" dxfId="43" priority="41">
      <formula>AND(ISNUMBER(AA1),ROUND(AA1,0)&lt;0)</formula>
    </cfRule>
  </conditionalFormatting>
  <conditionalFormatting sqref="AB1:BG1">
    <cfRule type="expression" dxfId="42" priority="44">
      <formula>AND(ISNUMBER(AE1),ISNUMBER(AB1),AE1&gt;=40%)</formula>
    </cfRule>
    <cfRule type="expression" dxfId="41" priority="45">
      <formula>AND(ISNUMBER(AE1),ISNUMBER(AB1),AE1&lt;20%)</formula>
    </cfRule>
    <cfRule type="expression" dxfId="40" priority="3420">
      <formula>AND(ISNUMBER(AE1),ISNUMBER(AB1),AE1&gt;=20%,AE1&lt;40%)</formula>
    </cfRule>
  </conditionalFormatting>
  <conditionalFormatting sqref="AA3">
    <cfRule type="expression" dxfId="39" priority="37">
      <formula>LEFT($B3,4)="_Mil"</formula>
    </cfRule>
  </conditionalFormatting>
  <conditionalFormatting sqref="AA3">
    <cfRule type="expression" dxfId="38" priority="36">
      <formula>AND(ISNUMBER(AA3),ROUND(AA3,0)&lt;0)</formula>
    </cfRule>
  </conditionalFormatting>
  <conditionalFormatting sqref="AA3">
    <cfRule type="expression" dxfId="37" priority="38">
      <formula>AND(ISNUMBER(AK3),ISNUMBER(AA3),AK3&gt;=40%)</formula>
    </cfRule>
    <cfRule type="expression" dxfId="36" priority="39">
      <formula>AND(ISNUMBER(AK3),ISNUMBER(AA3),AK3&lt;20%)</formula>
    </cfRule>
    <cfRule type="expression" dxfId="35" priority="40">
      <formula>AND(ISNUMBER(AK3),ISNUMBER(AA3),AK3&gt;=20%,AK3&lt;40%)</formula>
    </cfRule>
  </conditionalFormatting>
  <conditionalFormatting sqref="AA14:BG14">
    <cfRule type="expression" dxfId="34" priority="32">
      <formula>LEFT($B14,4)="_Mil"</formula>
    </cfRule>
  </conditionalFormatting>
  <conditionalFormatting sqref="AA14:BG14">
    <cfRule type="expression" dxfId="33" priority="31">
      <formula>AND(ISNUMBER(AA14),ROUND(AA14,0)&lt;0)</formula>
    </cfRule>
  </conditionalFormatting>
  <conditionalFormatting sqref="AA14:BG14">
    <cfRule type="expression" dxfId="32" priority="33">
      <formula>AND(ISNUMBER(AJ14),ISNUMBER(AA14),AJ14&gt;=40%)</formula>
    </cfRule>
    <cfRule type="expression" dxfId="31" priority="34">
      <formula>AND(ISNUMBER(AJ14),ISNUMBER(AA14),AJ14&lt;20%)</formula>
    </cfRule>
    <cfRule type="expression" dxfId="30" priority="35">
      <formula>AND(ISNUMBER(AJ14),ISNUMBER(AA14),AJ14&gt;=20%,AJ14&lt;40%)</formula>
    </cfRule>
  </conditionalFormatting>
  <conditionalFormatting sqref="AC3">
    <cfRule type="expression" dxfId="29" priority="27">
      <formula>LEFT($B3,4)="_Mil"</formula>
    </cfRule>
  </conditionalFormatting>
  <conditionalFormatting sqref="AC3">
    <cfRule type="expression" dxfId="28" priority="26">
      <formula>AND(ISNUMBER(AC3),ROUND(AC3,0)&lt;0)</formula>
    </cfRule>
  </conditionalFormatting>
  <conditionalFormatting sqref="AC3">
    <cfRule type="expression" dxfId="27" priority="28">
      <formula>AND(ISNUMBER(AQ3),ISNUMBER(AC3),AQ3&gt;=40%)</formula>
    </cfRule>
    <cfRule type="expression" dxfId="26" priority="29">
      <formula>AND(ISNUMBER(AQ3),ISNUMBER(AC3),AQ3&lt;20%)</formula>
    </cfRule>
    <cfRule type="expression" dxfId="25" priority="30">
      <formula>AND(ISNUMBER(AQ3),ISNUMBER(AC3),AQ3&gt;=20%,AQ3&lt;40%)</formula>
    </cfRule>
  </conditionalFormatting>
  <conditionalFormatting sqref="AH3:AK3">
    <cfRule type="expression" dxfId="24" priority="22">
      <formula>LEFT($B3,4)="_Mil"</formula>
    </cfRule>
  </conditionalFormatting>
  <conditionalFormatting sqref="AH3:AK3">
    <cfRule type="expression" dxfId="23" priority="21">
      <formula>AND(ISNUMBER(AH3),ROUND(AH3,0)&lt;0)</formula>
    </cfRule>
  </conditionalFormatting>
  <conditionalFormatting sqref="AH3:AK3">
    <cfRule type="expression" dxfId="22" priority="23">
      <formula>AND(ISNUMBER(AV3),ISNUMBER(AH3),AV3&gt;=40%)</formula>
    </cfRule>
    <cfRule type="expression" dxfId="21" priority="24">
      <formula>AND(ISNUMBER(AV3),ISNUMBER(AH3),AV3&lt;20%)</formula>
    </cfRule>
    <cfRule type="expression" dxfId="20" priority="25">
      <formula>AND(ISNUMBER(AV3),ISNUMBER(AH3),AV3&gt;=20%,AV3&lt;40%)</formula>
    </cfRule>
  </conditionalFormatting>
  <conditionalFormatting sqref="AP3:AS3">
    <cfRule type="expression" dxfId="19" priority="17">
      <formula>LEFT($B3,4)="_Mil"</formula>
    </cfRule>
  </conditionalFormatting>
  <conditionalFormatting sqref="AP3:AS3">
    <cfRule type="expression" dxfId="18" priority="16">
      <formula>AND(ISNUMBER(AP3),ROUND(AP3,0)&lt;0)</formula>
    </cfRule>
  </conditionalFormatting>
  <conditionalFormatting sqref="AP3:AS3">
    <cfRule type="expression" dxfId="17" priority="18">
      <formula>AND(ISNUMBER(BD3),ISNUMBER(AP3),BD3&gt;=40%)</formula>
    </cfRule>
    <cfRule type="expression" dxfId="16" priority="19">
      <formula>AND(ISNUMBER(BD3),ISNUMBER(AP3),BD3&lt;20%)</formula>
    </cfRule>
    <cfRule type="expression" dxfId="15" priority="20">
      <formula>AND(ISNUMBER(BD3),ISNUMBER(AP3),BD3&gt;=20%,BD3&lt;40%)</formula>
    </cfRule>
  </conditionalFormatting>
  <conditionalFormatting sqref="AV3:AW3">
    <cfRule type="expression" dxfId="14" priority="12">
      <formula>LEFT($B3,4)="_Mil"</formula>
    </cfRule>
  </conditionalFormatting>
  <conditionalFormatting sqref="AV3:AW3">
    <cfRule type="expression" dxfId="13" priority="11">
      <formula>AND(ISNUMBER(AV3),ROUND(AV3,0)&lt;0)</formula>
    </cfRule>
  </conditionalFormatting>
  <conditionalFormatting sqref="AV3:AW3">
    <cfRule type="expression" dxfId="12" priority="13">
      <formula>AND(ISNUMBER(BJ3),ISNUMBER(AV3),BJ3&gt;=40%)</formula>
    </cfRule>
    <cfRule type="expression" dxfId="11" priority="14">
      <formula>AND(ISNUMBER(BJ3),ISNUMBER(AV3),BJ3&lt;20%)</formula>
    </cfRule>
    <cfRule type="expression" dxfId="10" priority="15">
      <formula>AND(ISNUMBER(BJ3),ISNUMBER(AV3),BJ3&gt;=20%,BJ3&lt;40%)</formula>
    </cfRule>
  </conditionalFormatting>
  <conditionalFormatting sqref="BA3:BC3">
    <cfRule type="expression" dxfId="9" priority="7">
      <formula>LEFT($B3,4)="_Mil"</formula>
    </cfRule>
  </conditionalFormatting>
  <conditionalFormatting sqref="BA3:BC3">
    <cfRule type="expression" dxfId="8" priority="6">
      <formula>AND(ISNUMBER(BA3),ROUND(BA3,0)&lt;0)</formula>
    </cfRule>
  </conditionalFormatting>
  <conditionalFormatting sqref="BA3:BC3">
    <cfRule type="expression" dxfId="7" priority="8">
      <formula>AND(ISNUMBER(BO3),ISNUMBER(BA3),BO3&gt;=40%)</formula>
    </cfRule>
    <cfRule type="expression" dxfId="6" priority="9">
      <formula>AND(ISNUMBER(BO3),ISNUMBER(BA3),BO3&lt;20%)</formula>
    </cfRule>
    <cfRule type="expression" dxfId="5" priority="10">
      <formula>AND(ISNUMBER(BO3),ISNUMBER(BA3),BO3&gt;=20%,BO3&lt;40%)</formula>
    </cfRule>
  </conditionalFormatting>
  <conditionalFormatting sqref="BF3:BG3">
    <cfRule type="expression" dxfId="4" priority="2">
      <formula>LEFT($B3,4)="_Mil"</formula>
    </cfRule>
  </conditionalFormatting>
  <conditionalFormatting sqref="BF3:BG3">
    <cfRule type="expression" dxfId="3" priority="1">
      <formula>AND(ISNUMBER(BF3),ROUND(BF3,0)&lt;0)</formula>
    </cfRule>
  </conditionalFormatting>
  <conditionalFormatting sqref="BF3:BG3">
    <cfRule type="expression" dxfId="2" priority="3">
      <formula>AND(ISNUMBER(BT3),ISNUMBER(BF3),BT3&gt;=40%)</formula>
    </cfRule>
    <cfRule type="expression" dxfId="1" priority="4">
      <formula>AND(ISNUMBER(BT3),ISNUMBER(BF3),BT3&lt;20%)</formula>
    </cfRule>
    <cfRule type="expression" dxfId="0" priority="5">
      <formula>AND(ISNUMBER(BT3),ISNUMBER(BF3),BT3&gt;=20%,BT3&lt;40%)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Year 2 Targets</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2022-10-26T16:15:30Z</dcterms:modified>
</cp:coreProperties>
</file>