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Eg\Desktop\programmesana\ekselis\"/>
    </mc:Choice>
  </mc:AlternateContent>
  <xr:revisionPtr revIDLastSave="0" documentId="13_ncr:40009_{30B47008-E842-4B87-859D-513688D436D4}" xr6:coauthVersionLast="36" xr6:coauthVersionMax="36" xr10:uidLastSave="{00000000-0000-0000-0000-000000000000}"/>
  <bookViews>
    <workbookView xWindow="0" yWindow="0" windowWidth="28800" windowHeight="12225" activeTab="2"/>
  </bookViews>
  <sheets>
    <sheet name="Dati" sheetId="1" r:id="rId1"/>
    <sheet name="Biežuma tabulas" sheetId="2" r:id="rId2"/>
    <sheet name="Kastu grafiki" sheetId="3" r:id="rId3"/>
    <sheet name="Standartnovirze" sheetId="4" r:id="rId4"/>
    <sheet name="Korelācija" sheetId="5" r:id="rId5"/>
  </sheets>
  <definedNames>
    <definedName name="_xlchart.v1.0" hidden="1">'Kastu grafiki'!$A$2:$A$83</definedName>
    <definedName name="_xlchart.v1.1" hidden="1">'Kastu grafiki'!$B$2:$B$83</definedName>
    <definedName name="_xlchart.v1.2" hidden="1">'Kastu grafiki'!$A$2:$A$83</definedName>
  </definedNames>
  <calcPr calcId="0"/>
</workbook>
</file>

<file path=xl/calcChain.xml><?xml version="1.0" encoding="utf-8"?>
<calcChain xmlns="http://schemas.openxmlformats.org/spreadsheetml/2006/main">
  <c r="B2" i="4" l="1"/>
  <c r="E27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B5" i="4"/>
  <c r="B9" i="4"/>
  <c r="B13" i="4"/>
  <c r="B17" i="4"/>
  <c r="B21" i="4"/>
  <c r="B25" i="4"/>
  <c r="B29" i="4"/>
  <c r="B33" i="4"/>
  <c r="B37" i="4"/>
  <c r="B41" i="4"/>
  <c r="B45" i="4"/>
  <c r="B49" i="4"/>
  <c r="B53" i="4"/>
  <c r="B57" i="4"/>
  <c r="B61" i="4"/>
  <c r="B65" i="4"/>
  <c r="B69" i="4"/>
  <c r="B73" i="4"/>
  <c r="B77" i="4"/>
  <c r="B81" i="4"/>
  <c r="L6" i="4"/>
  <c r="L5" i="4"/>
  <c r="L4" i="4"/>
  <c r="L3" i="4"/>
  <c r="I6" i="4"/>
  <c r="I5" i="4"/>
  <c r="I4" i="4"/>
  <c r="I3" i="4"/>
  <c r="Q24" i="3"/>
  <c r="Q23" i="3"/>
  <c r="Q22" i="3"/>
  <c r="Q21" i="3"/>
  <c r="Q20" i="3"/>
  <c r="I24" i="3"/>
  <c r="I23" i="3"/>
  <c r="I22" i="3"/>
  <c r="I21" i="3"/>
  <c r="I20" i="3"/>
  <c r="I9" i="2"/>
  <c r="I5" i="2"/>
  <c r="I6" i="2"/>
  <c r="I7" i="2"/>
  <c r="I8" i="2"/>
  <c r="I4" i="2"/>
  <c r="G2" i="2"/>
  <c r="G3" i="2"/>
  <c r="G4" i="2"/>
  <c r="G5" i="2"/>
  <c r="G6" i="2"/>
  <c r="G7" i="2"/>
  <c r="G8" i="2"/>
  <c r="F8" i="2"/>
  <c r="F3" i="2"/>
  <c r="F4" i="2"/>
  <c r="F5" i="2"/>
  <c r="F6" i="2"/>
  <c r="F7" i="2"/>
  <c r="F2" i="2"/>
  <c r="B80" i="4" l="1"/>
  <c r="B76" i="4"/>
  <c r="B72" i="4"/>
  <c r="B68" i="4"/>
  <c r="B64" i="4"/>
  <c r="B60" i="4"/>
  <c r="B56" i="4"/>
  <c r="B52" i="4"/>
  <c r="B48" i="4"/>
  <c r="B44" i="4"/>
  <c r="B40" i="4"/>
  <c r="B36" i="4"/>
  <c r="B32" i="4"/>
  <c r="B28" i="4"/>
  <c r="B24" i="4"/>
  <c r="B20" i="4"/>
  <c r="B16" i="4"/>
  <c r="B12" i="4"/>
  <c r="B8" i="4"/>
  <c r="B4" i="4"/>
  <c r="B83" i="4"/>
  <c r="B79" i="4"/>
  <c r="B75" i="4"/>
  <c r="B71" i="4"/>
  <c r="B67" i="4"/>
  <c r="B63" i="4"/>
  <c r="B59" i="4"/>
  <c r="B55" i="4"/>
  <c r="B51" i="4"/>
  <c r="B47" i="4"/>
  <c r="B43" i="4"/>
  <c r="B39" i="4"/>
  <c r="B35" i="4"/>
  <c r="B31" i="4"/>
  <c r="B27" i="4"/>
  <c r="B23" i="4"/>
  <c r="B19" i="4"/>
  <c r="B15" i="4"/>
  <c r="B11" i="4"/>
  <c r="B7" i="4"/>
  <c r="B3" i="4"/>
  <c r="B82" i="4"/>
  <c r="B78" i="4"/>
  <c r="B74" i="4"/>
  <c r="B70" i="4"/>
  <c r="B66" i="4"/>
  <c r="B62" i="4"/>
  <c r="B58" i="4"/>
  <c r="B54" i="4"/>
  <c r="B50" i="4"/>
  <c r="B46" i="4"/>
  <c r="B42" i="4"/>
  <c r="B38" i="4"/>
  <c r="B34" i="4"/>
  <c r="B30" i="4"/>
  <c r="B26" i="4"/>
  <c r="B22" i="4"/>
  <c r="B18" i="4"/>
  <c r="B14" i="4"/>
  <c r="B10" i="4"/>
  <c r="B6" i="4"/>
  <c r="E23" i="1" l="1"/>
  <c r="E22" i="1"/>
  <c r="E19" i="1"/>
  <c r="E18" i="1"/>
  <c r="E15" i="1"/>
  <c r="E14" i="1"/>
  <c r="E11" i="1"/>
  <c r="E10" i="1"/>
  <c r="E7" i="1"/>
  <c r="E6" i="1"/>
  <c r="E3" i="1"/>
  <c r="E2" i="1"/>
</calcChain>
</file>

<file path=xl/sharedStrings.xml><?xml version="1.0" encoding="utf-8"?>
<sst xmlns="http://schemas.openxmlformats.org/spreadsheetml/2006/main" count="79" uniqueCount="35">
  <si>
    <t>Iestājeksāmena rezultāti</t>
  </si>
  <si>
    <t>Gada atzīme</t>
  </si>
  <si>
    <t>Vidējie vērtējumi</t>
  </si>
  <si>
    <t>Iestājeksāmens:</t>
  </si>
  <si>
    <t>Gada atzīme:</t>
  </si>
  <si>
    <t>Augstākie vērtējumi</t>
  </si>
  <si>
    <t>Zemākie vērtējumi</t>
  </si>
  <si>
    <t>Iestājeksāmens</t>
  </si>
  <si>
    <t xml:space="preserve"> Mediāna</t>
  </si>
  <si>
    <t xml:space="preserve"> Amplitūda</t>
  </si>
  <si>
    <t>iestājeksāens:</t>
  </si>
  <si>
    <t>Moda</t>
  </si>
  <si>
    <t>Gada atzime:</t>
  </si>
  <si>
    <t>Unikālās vērtības</t>
  </si>
  <si>
    <t>Vērtības absolūtais biežums</t>
  </si>
  <si>
    <t>Relatīvais biežums</t>
  </si>
  <si>
    <t>kopsumma</t>
  </si>
  <si>
    <t>FREQUENCY</t>
  </si>
  <si>
    <t>No diagrammas</t>
  </si>
  <si>
    <t>Kvartiles</t>
  </si>
  <si>
    <t>Vērtības</t>
  </si>
  <si>
    <t>Q0</t>
  </si>
  <si>
    <t>Q1</t>
  </si>
  <si>
    <t>Q2</t>
  </si>
  <si>
    <t>Q3</t>
  </si>
  <si>
    <t>Q4</t>
  </si>
  <si>
    <t>Ar funkciju</t>
  </si>
  <si>
    <t>Vidējais aritmētiskais:</t>
  </si>
  <si>
    <t>(s) Standartnovirze:</t>
  </si>
  <si>
    <t>Vidējā absolūtā novirze:</t>
  </si>
  <si>
    <t>(s) Dispersija:</t>
  </si>
  <si>
    <t xml:space="preserve"> </t>
  </si>
  <si>
    <t>Normālsadalījums</t>
  </si>
  <si>
    <t>Normālsadalījums2</t>
  </si>
  <si>
    <t>Pīrsona keficients: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</si>
</sst>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34" borderId="12" xfId="0" applyFont="1" applyFill="1" applyBorder="1"/>
    <xf numFmtId="0" fontId="0" fillId="35" borderId="12" xfId="0" applyFont="1" applyFill="1" applyBorder="1"/>
    <xf numFmtId="0" fontId="0" fillId="0" borderId="0" xfId="0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5" borderId="14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33" borderId="11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center"/>
    </xf>
    <xf numFmtId="0" fontId="0" fillId="35" borderId="13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 vertical="center" wrapText="1"/>
    </xf>
    <xf numFmtId="166" fontId="0" fillId="34" borderId="13" xfId="0" applyNumberFormat="1" applyFont="1" applyFill="1" applyBorder="1" applyAlignment="1">
      <alignment horizontal="center"/>
    </xf>
    <xf numFmtId="166" fontId="0" fillId="35" borderId="13" xfId="0" applyNumberFormat="1" applyFont="1" applyFill="1" applyBorder="1" applyAlignment="1">
      <alignment horizontal="center"/>
    </xf>
    <xf numFmtId="1" fontId="0" fillId="35" borderId="13" xfId="0" applyNumberFormat="1" applyFont="1" applyFill="1" applyBorder="1" applyAlignment="1">
      <alignment horizontal="center"/>
    </xf>
    <xf numFmtId="1" fontId="0" fillId="34" borderId="13" xfId="0" applyNumberFormat="1" applyFont="1" applyFill="1" applyBorder="1" applyAlignment="1">
      <alignment horizontal="center"/>
    </xf>
    <xf numFmtId="1" fontId="0" fillId="34" borderId="12" xfId="0" applyNumberFormat="1" applyFont="1" applyFill="1" applyBorder="1" applyAlignment="1">
      <alignment horizontal="center"/>
    </xf>
    <xf numFmtId="1" fontId="0" fillId="35" borderId="12" xfId="0" applyNumberFormat="1" applyFont="1" applyFill="1" applyBorder="1" applyAlignment="1">
      <alignment horizontal="center"/>
    </xf>
    <xf numFmtId="1" fontId="0" fillId="0" borderId="0" xfId="0" applyNumberFormat="1"/>
    <xf numFmtId="1" fontId="13" fillId="33" borderId="16" xfId="0" applyNumberFormat="1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9" fontId="0" fillId="0" borderId="0" xfId="1" applyFont="1"/>
    <xf numFmtId="0" fontId="18" fillId="0" borderId="0" xfId="0" applyFont="1"/>
    <xf numFmtId="9" fontId="18" fillId="0" borderId="0" xfId="1" applyFont="1"/>
    <xf numFmtId="2" fontId="0" fillId="0" borderId="0" xfId="0" applyNumberFormat="1"/>
    <xf numFmtId="166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166" fontId="0" fillId="34" borderId="13" xfId="0" applyNumberFormat="1" applyFont="1" applyFill="1" applyBorder="1"/>
    <xf numFmtId="166" fontId="0" fillId="35" borderId="13" xfId="0" applyNumberFormat="1" applyFont="1" applyFill="1" applyBorder="1"/>
    <xf numFmtId="2" fontId="0" fillId="35" borderId="15" xfId="0" applyNumberFormat="1" applyFont="1" applyFill="1" applyBorder="1"/>
    <xf numFmtId="165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numFmt numFmtId="0" formatCode="General"/>
    </dxf>
    <dxf>
      <border outline="0">
        <bottom style="thick">
          <color theme="0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Iestājeksāmena</a:t>
            </a:r>
            <a:r>
              <a:rPr lang="en-US" baseline="0"/>
              <a:t> rezultātu un gada atzīmes korelācija</a:t>
            </a:r>
            <a:endParaRPr lang="en-US"/>
          </a:p>
        </c:rich>
      </c:tx>
      <c:layout>
        <c:manualLayout>
          <c:xMode val="edge"/>
          <c:yMode val="edge"/>
          <c:x val="0.26898519353954836"/>
          <c:y val="2.7777686391360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Korelācija!$B$1</c:f>
              <c:strCache>
                <c:ptCount val="1"/>
                <c:pt idx="0">
                  <c:v>Gada atzīme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58202099737533E-2"/>
                  <c:y val="0.372212015164771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Korelācija!$A$2:$A$83</c:f>
              <c:numCache>
                <c:formatCode>General</c:formatCode>
                <c:ptCount val="82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87</c:v>
                </c:pt>
                <c:pt idx="11">
                  <c:v>83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77</c:v>
                </c:pt>
                <c:pt idx="24">
                  <c:v>77</c:v>
                </c:pt>
                <c:pt idx="25">
                  <c:v>73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68</c:v>
                </c:pt>
                <c:pt idx="43">
                  <c:v>67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53</c:v>
                </c:pt>
                <c:pt idx="59">
                  <c:v>50</c:v>
                </c:pt>
                <c:pt idx="60">
                  <c:v>50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43</c:v>
                </c:pt>
                <c:pt idx="68">
                  <c:v>42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37</c:v>
                </c:pt>
                <c:pt idx="74">
                  <c:v>37</c:v>
                </c:pt>
                <c:pt idx="75">
                  <c:v>33</c:v>
                </c:pt>
                <c:pt idx="76">
                  <c:v>33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27</c:v>
                </c:pt>
              </c:numCache>
            </c:numRef>
          </c:xVal>
          <c:yVal>
            <c:numRef>
              <c:f>Korelācija!$B$2:$B$83</c:f>
              <c:numCache>
                <c:formatCode>General</c:formatCode>
                <c:ptCount val="82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4</c:v>
                </c:pt>
                <c:pt idx="24">
                  <c:v>6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5</c:v>
                </c:pt>
                <c:pt idx="59">
                  <c:v>5</c:v>
                </c:pt>
                <c:pt idx="60">
                  <c:v>8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7</c:v>
                </c:pt>
                <c:pt idx="73">
                  <c:v>5</c:v>
                </c:pt>
                <c:pt idx="74">
                  <c:v>7</c:v>
                </c:pt>
                <c:pt idx="75">
                  <c:v>6</c:v>
                </c:pt>
                <c:pt idx="76">
                  <c:v>7</c:v>
                </c:pt>
                <c:pt idx="77">
                  <c:v>4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C-46F6-9632-A01907D15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47759"/>
        <c:axId val="368642095"/>
      </c:scatterChart>
      <c:valAx>
        <c:axId val="371547759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42095"/>
        <c:crosses val="autoZero"/>
        <c:crossBetween val="midCat"/>
      </c:valAx>
      <c:valAx>
        <c:axId val="3686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4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Iestājeksāmena rezultāti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Iestājeksāmena rezultāti</a:t>
          </a:r>
        </a:p>
      </cx:txPr>
    </cx:title>
    <cx:plotArea>
      <cx:plotAreaRegion>
        <cx:series layoutId="boxWhisker" uniqueId="{CEF61F9D-420B-4CFF-AA88-0AF126242474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5" min="25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Gada atzīmes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Gada atzīmes</a:t>
          </a:r>
        </a:p>
      </cx:txPr>
    </cx:title>
    <cx:plotArea>
      <cx:plotAreaRegion>
        <cx:series layoutId="boxWhisker" uniqueId="{E1826DEA-A4AE-45B1-9744-53DC4C023394}"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3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566737</xdr:rowOff>
    </xdr:from>
    <xdr:to>
      <xdr:col>10</xdr:col>
      <xdr:colOff>304800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6B2DD6-98D5-4110-BBB0-92B5C81A92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566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14287</xdr:colOff>
      <xdr:row>0</xdr:row>
      <xdr:rowOff>557212</xdr:rowOff>
    </xdr:from>
    <xdr:to>
      <xdr:col>18</xdr:col>
      <xdr:colOff>319087</xdr:colOff>
      <xdr:row>15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62265A3-4C37-4291-9728-E7BDDDA47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7587" y="557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538161</xdr:colOff>
      <xdr:row>0</xdr:row>
      <xdr:rowOff>80961</xdr:rowOff>
    </xdr:from>
    <xdr:to>
      <xdr:col>16</xdr:col>
      <xdr:colOff>47624</xdr:colOff>
      <xdr:row>25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52B25-9BCE-4012-924F-7002D04DC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83" totalsRowShown="0" headerRowDxfId="25" dataDxfId="24">
  <autoFilter ref="A1:B83"/>
  <sortState ref="A2:B83">
    <sortCondition descending="1" ref="A1:A83"/>
  </sortState>
  <tableColumns count="2">
    <tableColumn id="1" name="Iestājeksāmena rezultāti" dataDxfId="27"/>
    <tableColumn id="2" name="Gada atzīm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B83" totalsRowShown="0" headerRowDxfId="23" dataDxfId="22">
  <autoFilter ref="A1:B83"/>
  <sortState ref="A2:B83">
    <sortCondition descending="1" ref="B1:B83"/>
  </sortState>
  <tableColumns count="2">
    <tableColumn id="1" name="Iestājeksāmena rezultāti" dataDxfId="21"/>
    <tableColumn id="2" name="Gada atzīm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E1:G8" totalsRowShown="0" headerRowBorderDxfId="19">
  <autoFilter ref="E1:G8"/>
  <tableColumns count="3">
    <tableColumn id="1" name="Unikālās vērtības"/>
    <tableColumn id="2" name="Vērtības absolūtais biežums">
      <calculatedColumnFormula>COUNTIF(Table15[Gada atzīme],E2)</calculatedColumnFormula>
    </tableColumn>
    <tableColumn id="3" name="Relatīvais biežums" dataDxfId="18">
      <calculatedColumnFormula>Table5[[#This Row],[Vērtības absolūtais biežums]]/$F$8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I3:I9" totalsRowShown="0" headerRowDxfId="16" headerRowBorderDxfId="17">
  <autoFilter ref="I3:I9"/>
  <tableColumns count="1">
    <tableColumn id="1" name="FREQUENCY">
      <calculatedColumnFormula>FREQUENCY(B2:B83,E2:E7)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A1:B83" totalsRowShown="0" headerRowDxfId="15" dataDxfId="14">
  <autoFilter ref="A1:B83"/>
  <sortState ref="A2:B83">
    <sortCondition descending="1" ref="A1:A83"/>
  </sortState>
  <tableColumns count="2">
    <tableColumn id="1" name="Iestājeksāmena rezultāti" dataDxfId="13"/>
    <tableColumn id="2" name="Gada atzīme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19" displayName="Table19" ref="A1:D83" totalsRowShown="0" headerRowDxfId="11" dataDxfId="10">
  <autoFilter ref="A1:D83"/>
  <sortState ref="A2:C83">
    <sortCondition descending="1" ref="A1:A83"/>
  </sortState>
  <tableColumns count="4">
    <tableColumn id="1" name="Iestājeksāmena rezultāti" dataDxfId="7"/>
    <tableColumn id="3" name="Normālsadalījums" dataDxfId="6">
      <calculatedColumnFormula>_xlfn.NORM.DIST(Table19[Iestājeksāmena rezultāti],$I$3,$I$4,FALSE)</calculatedColumnFormula>
    </tableColumn>
    <tableColumn id="2" name="Gada atzīme" dataDxfId="5"/>
    <tableColumn id="4" name="Normālsadalījums2" dataDxfId="4">
      <calculatedColumnFormula>_xlfn.NORM.DIST(Table19[Gada atzīme],$L$3,$L$4,FALSE)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H2:I6" totalsRowShown="0" headerRowDxfId="8">
  <autoFilter ref="H2:I6"/>
  <tableColumns count="2">
    <tableColumn id="1" name="Iestājeksāmens"/>
    <tableColumn id="2" name=" 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111" displayName="Table111" ref="A1:B83" totalsRowShown="0" headerRowDxfId="3" dataDxfId="2">
  <autoFilter ref="A1:B83"/>
  <sortState ref="A2:B83">
    <sortCondition descending="1" ref="A1:A83"/>
  </sortState>
  <tableColumns count="2">
    <tableColumn id="1" name="Iestājeksāmena rezultāti" dataDxfId="1"/>
    <tableColumn id="2" name="Gada atzī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sqref="A1:B83"/>
    </sheetView>
  </sheetViews>
  <sheetFormatPr defaultRowHeight="15" x14ac:dyDescent="0.25"/>
  <cols>
    <col min="1" max="1" width="19" customWidth="1"/>
    <col min="2" max="2" width="13.85546875" customWidth="1"/>
    <col min="4" max="4" width="16" customWidth="1"/>
  </cols>
  <sheetData>
    <row r="1" spans="1:5" ht="30.75" thickBot="1" x14ac:dyDescent="0.3">
      <c r="A1" s="3" t="s">
        <v>0</v>
      </c>
      <c r="B1" s="5" t="s">
        <v>1</v>
      </c>
      <c r="D1" s="15" t="s">
        <v>2</v>
      </c>
      <c r="E1" s="15"/>
    </row>
    <row r="2" spans="1:5" ht="15.75" thickTop="1" x14ac:dyDescent="0.25">
      <c r="A2" s="8">
        <v>100</v>
      </c>
      <c r="B2" s="8">
        <v>9</v>
      </c>
      <c r="D2" s="11" t="s">
        <v>3</v>
      </c>
      <c r="E2" s="16">
        <f>AVERAGE(Table1[Iestājeksāmena rezultāti])</f>
        <v>64.353658536585371</v>
      </c>
    </row>
    <row r="3" spans="1:5" x14ac:dyDescent="0.25">
      <c r="A3" s="8">
        <v>100</v>
      </c>
      <c r="B3" s="8">
        <v>9</v>
      </c>
      <c r="D3" s="13" t="s">
        <v>4</v>
      </c>
      <c r="E3" s="17">
        <f>AVERAGE(Table1[Gada atzīme])</f>
        <v>6.1829268292682924</v>
      </c>
    </row>
    <row r="4" spans="1:5" x14ac:dyDescent="0.25">
      <c r="A4" s="8">
        <v>90</v>
      </c>
      <c r="B4" s="8">
        <v>6</v>
      </c>
    </row>
    <row r="5" spans="1:5" ht="15.75" thickBot="1" x14ac:dyDescent="0.3">
      <c r="A5" s="8">
        <v>90</v>
      </c>
      <c r="B5" s="8">
        <v>7</v>
      </c>
      <c r="D5" s="15" t="s">
        <v>5</v>
      </c>
      <c r="E5" s="15"/>
    </row>
    <row r="6" spans="1:5" ht="15.75" thickTop="1" x14ac:dyDescent="0.25">
      <c r="A6" s="8">
        <v>90</v>
      </c>
      <c r="B6" s="8">
        <v>7</v>
      </c>
      <c r="D6" s="11" t="s">
        <v>3</v>
      </c>
      <c r="E6" s="19">
        <f>MAX(Table1[Iestājeksāmena rezultāti])</f>
        <v>100</v>
      </c>
    </row>
    <row r="7" spans="1:5" x14ac:dyDescent="0.25">
      <c r="A7" s="8">
        <v>90</v>
      </c>
      <c r="B7" s="8">
        <v>7</v>
      </c>
      <c r="D7" s="13" t="s">
        <v>4</v>
      </c>
      <c r="E7" s="18">
        <f>MAX(Table1[Gada atzīme])</f>
        <v>9</v>
      </c>
    </row>
    <row r="8" spans="1:5" x14ac:dyDescent="0.25">
      <c r="A8" s="8">
        <v>90</v>
      </c>
      <c r="B8" s="8">
        <v>8</v>
      </c>
    </row>
    <row r="9" spans="1:5" ht="15.75" thickBot="1" x14ac:dyDescent="0.3">
      <c r="A9" s="8">
        <v>90</v>
      </c>
      <c r="B9" s="8">
        <v>8</v>
      </c>
      <c r="D9" s="15" t="s">
        <v>6</v>
      </c>
      <c r="E9" s="15"/>
    </row>
    <row r="10" spans="1:5" ht="15.75" thickTop="1" x14ac:dyDescent="0.25">
      <c r="A10" s="8">
        <v>90</v>
      </c>
      <c r="B10" s="8">
        <v>9</v>
      </c>
      <c r="D10" s="11" t="s">
        <v>3</v>
      </c>
      <c r="E10" s="19">
        <f>MIN(Table1[Iestājeksāmena rezultāti])</f>
        <v>27</v>
      </c>
    </row>
    <row r="11" spans="1:5" x14ac:dyDescent="0.25">
      <c r="A11" s="8">
        <v>90</v>
      </c>
      <c r="B11" s="8">
        <v>9</v>
      </c>
      <c r="D11" s="13" t="s">
        <v>4</v>
      </c>
      <c r="E11" s="18">
        <f>MIN(Table1[Gada atzīme])</f>
        <v>4</v>
      </c>
    </row>
    <row r="12" spans="1:5" x14ac:dyDescent="0.25">
      <c r="A12" s="8">
        <v>87</v>
      </c>
      <c r="B12" s="8">
        <v>4</v>
      </c>
    </row>
    <row r="13" spans="1:5" ht="15.75" thickBot="1" x14ac:dyDescent="0.3">
      <c r="A13" s="8">
        <v>83</v>
      </c>
      <c r="B13" s="8">
        <v>7</v>
      </c>
      <c r="D13" s="15" t="s">
        <v>8</v>
      </c>
      <c r="E13" s="15"/>
    </row>
    <row r="14" spans="1:5" ht="15.75" thickTop="1" x14ac:dyDescent="0.25">
      <c r="A14" s="8">
        <v>80</v>
      </c>
      <c r="B14" s="8">
        <v>5</v>
      </c>
      <c r="D14" s="20" t="s">
        <v>3</v>
      </c>
      <c r="E14" s="19">
        <f>MEDIAN(Table1[Iestājeksāmena rezultāti])</f>
        <v>70</v>
      </c>
    </row>
    <row r="15" spans="1:5" x14ac:dyDescent="0.25">
      <c r="A15" s="8">
        <v>80</v>
      </c>
      <c r="B15" s="8">
        <v>5</v>
      </c>
      <c r="D15" s="21" t="s">
        <v>4</v>
      </c>
      <c r="E15" s="18">
        <f>MEDIAN(Table1[Gada atzīme])</f>
        <v>6</v>
      </c>
    </row>
    <row r="16" spans="1:5" x14ac:dyDescent="0.25">
      <c r="A16" s="8">
        <v>80</v>
      </c>
      <c r="B16" s="8">
        <v>6</v>
      </c>
      <c r="D16" s="22"/>
      <c r="E16" s="22"/>
    </row>
    <row r="17" spans="1:5" ht="15.75" thickBot="1" x14ac:dyDescent="0.3">
      <c r="A17" s="8">
        <v>80</v>
      </c>
      <c r="B17" s="8">
        <v>7</v>
      </c>
      <c r="D17" s="23" t="s">
        <v>9</v>
      </c>
      <c r="E17" s="23"/>
    </row>
    <row r="18" spans="1:5" ht="15.75" thickTop="1" x14ac:dyDescent="0.25">
      <c r="A18" s="8">
        <v>80</v>
      </c>
      <c r="B18" s="8">
        <v>7</v>
      </c>
      <c r="D18" s="20" t="s">
        <v>10</v>
      </c>
      <c r="E18" s="19">
        <f>E6-E10</f>
        <v>73</v>
      </c>
    </row>
    <row r="19" spans="1:5" x14ac:dyDescent="0.25">
      <c r="A19" s="8">
        <v>80</v>
      </c>
      <c r="B19" s="8">
        <v>7</v>
      </c>
      <c r="D19" s="21" t="s">
        <v>4</v>
      </c>
      <c r="E19" s="18">
        <f>E7-E11</f>
        <v>5</v>
      </c>
    </row>
    <row r="20" spans="1:5" x14ac:dyDescent="0.25">
      <c r="A20" s="8">
        <v>80</v>
      </c>
      <c r="B20" s="8">
        <v>7</v>
      </c>
      <c r="D20" s="22"/>
      <c r="E20" s="22"/>
    </row>
    <row r="21" spans="1:5" ht="15.75" thickBot="1" x14ac:dyDescent="0.3">
      <c r="A21" s="8">
        <v>80</v>
      </c>
      <c r="B21" s="8">
        <v>8</v>
      </c>
      <c r="D21" s="23" t="s">
        <v>11</v>
      </c>
      <c r="E21" s="23"/>
    </row>
    <row r="22" spans="1:5" ht="15.75" thickTop="1" x14ac:dyDescent="0.25">
      <c r="A22" s="8">
        <v>80</v>
      </c>
      <c r="B22" s="8">
        <v>8</v>
      </c>
      <c r="D22" s="20" t="s">
        <v>3</v>
      </c>
      <c r="E22" s="19">
        <f>_xlfn.MODE.SNGL(Table1[Iestājeksāmena rezultāti])</f>
        <v>70</v>
      </c>
    </row>
    <row r="23" spans="1:5" x14ac:dyDescent="0.25">
      <c r="A23" s="8">
        <v>80</v>
      </c>
      <c r="B23" s="8">
        <v>8</v>
      </c>
      <c r="D23" s="21" t="s">
        <v>12</v>
      </c>
      <c r="E23" s="18">
        <f>_xlfn.MODE.SNGL(Table1[Gada atzīme])</f>
        <v>7</v>
      </c>
    </row>
    <row r="24" spans="1:5" x14ac:dyDescent="0.25">
      <c r="A24" s="8">
        <v>80</v>
      </c>
      <c r="B24" s="8">
        <v>8</v>
      </c>
    </row>
    <row r="25" spans="1:5" x14ac:dyDescent="0.25">
      <c r="A25" s="8">
        <v>77</v>
      </c>
      <c r="B25" s="8">
        <v>4</v>
      </c>
    </row>
    <row r="26" spans="1:5" x14ac:dyDescent="0.25">
      <c r="A26" s="8">
        <v>77</v>
      </c>
      <c r="B26" s="8">
        <v>6</v>
      </c>
    </row>
    <row r="27" spans="1:5" x14ac:dyDescent="0.25">
      <c r="A27" s="8">
        <v>73</v>
      </c>
      <c r="B27" s="8">
        <v>4</v>
      </c>
    </row>
    <row r="28" spans="1:5" x14ac:dyDescent="0.25">
      <c r="A28" s="8">
        <v>70</v>
      </c>
      <c r="B28" s="8">
        <v>5</v>
      </c>
    </row>
    <row r="29" spans="1:5" x14ac:dyDescent="0.25">
      <c r="A29" s="8">
        <v>70</v>
      </c>
      <c r="B29" s="8">
        <v>5</v>
      </c>
    </row>
    <row r="30" spans="1:5" x14ac:dyDescent="0.25">
      <c r="A30" s="8">
        <v>70</v>
      </c>
      <c r="B30" s="8">
        <v>5</v>
      </c>
    </row>
    <row r="31" spans="1:5" x14ac:dyDescent="0.25">
      <c r="A31" s="8">
        <v>70</v>
      </c>
      <c r="B31" s="8">
        <v>5</v>
      </c>
    </row>
    <row r="32" spans="1:5" x14ac:dyDescent="0.25">
      <c r="A32" s="8">
        <v>70</v>
      </c>
      <c r="B32" s="8">
        <v>5</v>
      </c>
    </row>
    <row r="33" spans="1:2" x14ac:dyDescent="0.25">
      <c r="A33" s="8">
        <v>70</v>
      </c>
      <c r="B33" s="8">
        <v>5</v>
      </c>
    </row>
    <row r="34" spans="1:2" x14ac:dyDescent="0.25">
      <c r="A34" s="8">
        <v>70</v>
      </c>
      <c r="B34" s="8">
        <v>5</v>
      </c>
    </row>
    <row r="35" spans="1:2" x14ac:dyDescent="0.25">
      <c r="A35" s="8">
        <v>70</v>
      </c>
      <c r="B35" s="8">
        <v>6</v>
      </c>
    </row>
    <row r="36" spans="1:2" x14ac:dyDescent="0.25">
      <c r="A36" s="8">
        <v>70</v>
      </c>
      <c r="B36" s="8">
        <v>6</v>
      </c>
    </row>
    <row r="37" spans="1:2" x14ac:dyDescent="0.25">
      <c r="A37" s="8">
        <v>70</v>
      </c>
      <c r="B37" s="8">
        <v>6</v>
      </c>
    </row>
    <row r="38" spans="1:2" x14ac:dyDescent="0.25">
      <c r="A38" s="8">
        <v>70</v>
      </c>
      <c r="B38" s="8">
        <v>6</v>
      </c>
    </row>
    <row r="39" spans="1:2" x14ac:dyDescent="0.25">
      <c r="A39" s="8">
        <v>70</v>
      </c>
      <c r="B39" s="8">
        <v>6</v>
      </c>
    </row>
    <row r="40" spans="1:2" x14ac:dyDescent="0.25">
      <c r="A40" s="8">
        <v>70</v>
      </c>
      <c r="B40" s="8">
        <v>7</v>
      </c>
    </row>
    <row r="41" spans="1:2" x14ac:dyDescent="0.25">
      <c r="A41" s="8">
        <v>70</v>
      </c>
      <c r="B41" s="8">
        <v>7</v>
      </c>
    </row>
    <row r="42" spans="1:2" x14ac:dyDescent="0.25">
      <c r="A42" s="8">
        <v>70</v>
      </c>
      <c r="B42" s="8">
        <v>7</v>
      </c>
    </row>
    <row r="43" spans="1:2" x14ac:dyDescent="0.25">
      <c r="A43" s="8">
        <v>70</v>
      </c>
      <c r="B43" s="8">
        <v>7</v>
      </c>
    </row>
    <row r="44" spans="1:2" x14ac:dyDescent="0.25">
      <c r="A44" s="8">
        <v>68</v>
      </c>
      <c r="B44" s="8">
        <v>4</v>
      </c>
    </row>
    <row r="45" spans="1:2" x14ac:dyDescent="0.25">
      <c r="A45" s="8">
        <v>67</v>
      </c>
      <c r="B45" s="8">
        <v>6</v>
      </c>
    </row>
    <row r="46" spans="1:2" x14ac:dyDescent="0.25">
      <c r="A46" s="8">
        <v>63</v>
      </c>
      <c r="B46" s="8">
        <v>6</v>
      </c>
    </row>
    <row r="47" spans="1:2" x14ac:dyDescent="0.25">
      <c r="A47" s="8">
        <v>63</v>
      </c>
      <c r="B47" s="8">
        <v>6</v>
      </c>
    </row>
    <row r="48" spans="1:2" x14ac:dyDescent="0.25">
      <c r="A48" s="8">
        <v>63</v>
      </c>
      <c r="B48" s="8">
        <v>6</v>
      </c>
    </row>
    <row r="49" spans="1:2" x14ac:dyDescent="0.25">
      <c r="A49" s="8">
        <v>63</v>
      </c>
      <c r="B49" s="8">
        <v>7</v>
      </c>
    </row>
    <row r="50" spans="1:2" x14ac:dyDescent="0.25">
      <c r="A50" s="8">
        <v>63</v>
      </c>
      <c r="B50" s="8">
        <v>7</v>
      </c>
    </row>
    <row r="51" spans="1:2" x14ac:dyDescent="0.25">
      <c r="A51" s="8">
        <v>63</v>
      </c>
      <c r="B51" s="8">
        <v>7</v>
      </c>
    </row>
    <row r="52" spans="1:2" x14ac:dyDescent="0.25">
      <c r="A52" s="8">
        <v>60</v>
      </c>
      <c r="B52" s="8">
        <v>5</v>
      </c>
    </row>
    <row r="53" spans="1:2" x14ac:dyDescent="0.25">
      <c r="A53" s="8">
        <v>60</v>
      </c>
      <c r="B53" s="8">
        <v>5</v>
      </c>
    </row>
    <row r="54" spans="1:2" x14ac:dyDescent="0.25">
      <c r="A54" s="8">
        <v>60</v>
      </c>
      <c r="B54" s="8">
        <v>6</v>
      </c>
    </row>
    <row r="55" spans="1:2" x14ac:dyDescent="0.25">
      <c r="A55" s="8">
        <v>60</v>
      </c>
      <c r="B55" s="8">
        <v>6</v>
      </c>
    </row>
    <row r="56" spans="1:2" x14ac:dyDescent="0.25">
      <c r="A56" s="8">
        <v>60</v>
      </c>
      <c r="B56" s="8">
        <v>6</v>
      </c>
    </row>
    <row r="57" spans="1:2" x14ac:dyDescent="0.25">
      <c r="A57" s="8">
        <v>60</v>
      </c>
      <c r="B57" s="8">
        <v>7</v>
      </c>
    </row>
    <row r="58" spans="1:2" x14ac:dyDescent="0.25">
      <c r="A58" s="8">
        <v>60</v>
      </c>
      <c r="B58" s="8">
        <v>7</v>
      </c>
    </row>
    <row r="59" spans="1:2" x14ac:dyDescent="0.25">
      <c r="A59" s="8">
        <v>60</v>
      </c>
      <c r="B59" s="8">
        <v>8</v>
      </c>
    </row>
    <row r="60" spans="1:2" x14ac:dyDescent="0.25">
      <c r="A60" s="8">
        <v>53</v>
      </c>
      <c r="B60" s="8">
        <v>5</v>
      </c>
    </row>
    <row r="61" spans="1:2" x14ac:dyDescent="0.25">
      <c r="A61" s="8">
        <v>50</v>
      </c>
      <c r="B61" s="8">
        <v>5</v>
      </c>
    </row>
    <row r="62" spans="1:2" x14ac:dyDescent="0.25">
      <c r="A62" s="8">
        <v>50</v>
      </c>
      <c r="B62" s="8">
        <v>8</v>
      </c>
    </row>
    <row r="63" spans="1:2" x14ac:dyDescent="0.25">
      <c r="A63" s="8">
        <v>47</v>
      </c>
      <c r="B63" s="8">
        <v>4</v>
      </c>
    </row>
    <row r="64" spans="1:2" x14ac:dyDescent="0.25">
      <c r="A64" s="8">
        <v>47</v>
      </c>
      <c r="B64" s="8">
        <v>4</v>
      </c>
    </row>
    <row r="65" spans="1:2" x14ac:dyDescent="0.25">
      <c r="A65" s="8">
        <v>47</v>
      </c>
      <c r="B65" s="8">
        <v>5</v>
      </c>
    </row>
    <row r="66" spans="1:2" x14ac:dyDescent="0.25">
      <c r="A66" s="8">
        <v>47</v>
      </c>
      <c r="B66" s="8">
        <v>5</v>
      </c>
    </row>
    <row r="67" spans="1:2" x14ac:dyDescent="0.25">
      <c r="A67" s="8">
        <v>47</v>
      </c>
      <c r="B67" s="8">
        <v>6</v>
      </c>
    </row>
    <row r="68" spans="1:2" x14ac:dyDescent="0.25">
      <c r="A68" s="8">
        <v>47</v>
      </c>
      <c r="B68" s="8">
        <v>7</v>
      </c>
    </row>
    <row r="69" spans="1:2" x14ac:dyDescent="0.25">
      <c r="A69" s="8">
        <v>43</v>
      </c>
      <c r="B69" s="8">
        <v>6</v>
      </c>
    </row>
    <row r="70" spans="1:2" x14ac:dyDescent="0.25">
      <c r="A70" s="8">
        <v>42</v>
      </c>
      <c r="B70" s="8">
        <v>5</v>
      </c>
    </row>
    <row r="71" spans="1:2" x14ac:dyDescent="0.25">
      <c r="A71" s="8">
        <v>40</v>
      </c>
      <c r="B71" s="8">
        <v>5</v>
      </c>
    </row>
    <row r="72" spans="1:2" x14ac:dyDescent="0.25">
      <c r="A72" s="8">
        <v>40</v>
      </c>
      <c r="B72" s="8">
        <v>6</v>
      </c>
    </row>
    <row r="73" spans="1:2" x14ac:dyDescent="0.25">
      <c r="A73" s="8">
        <v>40</v>
      </c>
      <c r="B73" s="8">
        <v>6</v>
      </c>
    </row>
    <row r="74" spans="1:2" x14ac:dyDescent="0.25">
      <c r="A74" s="8">
        <v>40</v>
      </c>
      <c r="B74" s="8">
        <v>7</v>
      </c>
    </row>
    <row r="75" spans="1:2" x14ac:dyDescent="0.25">
      <c r="A75" s="8">
        <v>37</v>
      </c>
      <c r="B75" s="8">
        <v>5</v>
      </c>
    </row>
    <row r="76" spans="1:2" x14ac:dyDescent="0.25">
      <c r="A76" s="8">
        <v>37</v>
      </c>
      <c r="B76" s="8">
        <v>7</v>
      </c>
    </row>
    <row r="77" spans="1:2" x14ac:dyDescent="0.25">
      <c r="A77" s="8">
        <v>33</v>
      </c>
      <c r="B77" s="8">
        <v>6</v>
      </c>
    </row>
    <row r="78" spans="1:2" x14ac:dyDescent="0.25">
      <c r="A78" s="8">
        <v>33</v>
      </c>
      <c r="B78" s="8">
        <v>7</v>
      </c>
    </row>
    <row r="79" spans="1:2" x14ac:dyDescent="0.25">
      <c r="A79" s="8">
        <v>30</v>
      </c>
      <c r="B79" s="8">
        <v>4</v>
      </c>
    </row>
    <row r="80" spans="1:2" x14ac:dyDescent="0.25">
      <c r="A80" s="8">
        <v>30</v>
      </c>
      <c r="B80" s="8">
        <v>5</v>
      </c>
    </row>
    <row r="81" spans="1:2" x14ac:dyDescent="0.25">
      <c r="A81" s="8">
        <v>30</v>
      </c>
      <c r="B81" s="8">
        <v>5</v>
      </c>
    </row>
    <row r="82" spans="1:2" x14ac:dyDescent="0.25">
      <c r="A82" s="8">
        <v>30</v>
      </c>
      <c r="B82" s="8">
        <v>7</v>
      </c>
    </row>
    <row r="83" spans="1:2" x14ac:dyDescent="0.25">
      <c r="A83" s="8">
        <v>27</v>
      </c>
      <c r="B83" s="8">
        <v>5</v>
      </c>
    </row>
  </sheetData>
  <mergeCells count="6">
    <mergeCell ref="D1:E1"/>
    <mergeCell ref="D5:E5"/>
    <mergeCell ref="D9:E9"/>
    <mergeCell ref="D13:E13"/>
    <mergeCell ref="D17:E17"/>
    <mergeCell ref="D21:E2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G11" sqref="G11"/>
    </sheetView>
  </sheetViews>
  <sheetFormatPr defaultRowHeight="15" x14ac:dyDescent="0.25"/>
  <cols>
    <col min="1" max="1" width="16" customWidth="1"/>
    <col min="2" max="2" width="13.5703125" customWidth="1"/>
    <col min="4" max="4" width="14.85546875" customWidth="1"/>
    <col min="5" max="5" width="17.7109375" customWidth="1"/>
    <col min="6" max="6" width="18.5703125" customWidth="1"/>
    <col min="7" max="7" width="17.140625" customWidth="1"/>
    <col min="9" max="9" width="13.85546875" customWidth="1"/>
  </cols>
  <sheetData>
    <row r="1" spans="1:9" ht="39" customHeight="1" thickBot="1" x14ac:dyDescent="0.3">
      <c r="A1" s="3" t="s">
        <v>0</v>
      </c>
      <c r="B1" s="5" t="s">
        <v>1</v>
      </c>
      <c r="E1" s="6" t="s">
        <v>13</v>
      </c>
      <c r="F1" s="24" t="s">
        <v>14</v>
      </c>
      <c r="G1" s="4" t="s">
        <v>15</v>
      </c>
    </row>
    <row r="2" spans="1:9" ht="19.5" customHeight="1" thickTop="1" x14ac:dyDescent="0.25">
      <c r="A2" s="8">
        <v>100</v>
      </c>
      <c r="B2" s="8">
        <v>9</v>
      </c>
      <c r="E2">
        <v>9</v>
      </c>
      <c r="F2">
        <f>COUNTIF(Table15[Gada atzīme],E2)</f>
        <v>4</v>
      </c>
      <c r="G2" s="25">
        <f>Table5[[#This Row],[Vērtības absolūtais biežums]]/$F$8</f>
        <v>4.878048780487805E-2</v>
      </c>
    </row>
    <row r="3" spans="1:9" ht="15.75" thickBot="1" x14ac:dyDescent="0.3">
      <c r="A3" s="8">
        <v>100</v>
      </c>
      <c r="B3" s="8">
        <v>9</v>
      </c>
      <c r="E3">
        <v>8</v>
      </c>
      <c r="F3">
        <f>COUNTIF(Table15[Gada atzīme],E3)</f>
        <v>8</v>
      </c>
      <c r="G3" s="25">
        <f>Table5[[#This Row],[Vērtības absolūtais biežums]]/$F$8</f>
        <v>9.7560975609756101E-2</v>
      </c>
      <c r="I3" s="6" t="s">
        <v>17</v>
      </c>
    </row>
    <row r="4" spans="1:9" ht="15.75" thickTop="1" x14ac:dyDescent="0.25">
      <c r="A4" s="8">
        <v>90</v>
      </c>
      <c r="B4" s="8">
        <v>9</v>
      </c>
      <c r="E4">
        <v>7</v>
      </c>
      <c r="F4">
        <f>COUNTIF(Table15[Gada atzīme],E4)</f>
        <v>22</v>
      </c>
      <c r="G4" s="25">
        <f>Table5[[#This Row],[Vērtības absolūtais biežums]]/$F$8</f>
        <v>0.26829268292682928</v>
      </c>
      <c r="I4">
        <f>FREQUENCY(B2:B83,E2:E7)</f>
        <v>4</v>
      </c>
    </row>
    <row r="5" spans="1:9" x14ac:dyDescent="0.25">
      <c r="A5" s="8">
        <v>90</v>
      </c>
      <c r="B5" s="8">
        <v>9</v>
      </c>
      <c r="E5">
        <v>6</v>
      </c>
      <c r="F5">
        <f>COUNTIF(Table15[Gada atzīme],E5)</f>
        <v>20</v>
      </c>
      <c r="G5" s="25">
        <f>Table5[[#This Row],[Vērtības absolūtais biežums]]/$F$8</f>
        <v>0.24390243902439024</v>
      </c>
      <c r="I5">
        <f t="shared" ref="I5:I10" si="0">FREQUENCY(B3:B84,E3:E8)</f>
        <v>8</v>
      </c>
    </row>
    <row r="6" spans="1:9" x14ac:dyDescent="0.25">
      <c r="A6" s="8">
        <v>90</v>
      </c>
      <c r="B6" s="8">
        <v>8</v>
      </c>
      <c r="E6">
        <v>5</v>
      </c>
      <c r="F6">
        <f>COUNTIF(Table15[Gada atzīme],E6)</f>
        <v>21</v>
      </c>
      <c r="G6" s="25">
        <f>Table5[[#This Row],[Vērtības absolūtais biežums]]/$F$8</f>
        <v>0.25609756097560976</v>
      </c>
      <c r="I6">
        <f t="shared" si="0"/>
        <v>22</v>
      </c>
    </row>
    <row r="7" spans="1:9" x14ac:dyDescent="0.25">
      <c r="A7" s="8">
        <v>90</v>
      </c>
      <c r="B7" s="8">
        <v>8</v>
      </c>
      <c r="E7">
        <v>4</v>
      </c>
      <c r="F7">
        <f>COUNTIF(Table15[Gada atzīme],E7)</f>
        <v>7</v>
      </c>
      <c r="G7" s="25">
        <f>Table5[[#This Row],[Vērtības absolūtais biežums]]/$F$8</f>
        <v>8.5365853658536592E-2</v>
      </c>
      <c r="I7">
        <f t="shared" si="0"/>
        <v>20</v>
      </c>
    </row>
    <row r="8" spans="1:9" x14ac:dyDescent="0.25">
      <c r="A8" s="8">
        <v>80</v>
      </c>
      <c r="B8" s="8">
        <v>8</v>
      </c>
      <c r="E8" s="26" t="s">
        <v>16</v>
      </c>
      <c r="F8" s="26">
        <f>SUM(F2:F7)</f>
        <v>82</v>
      </c>
      <c r="G8" s="27">
        <f>Table5[[#This Row],[Vērtības absolūtais biežums]]/$F$8</f>
        <v>1</v>
      </c>
      <c r="I8">
        <f t="shared" si="0"/>
        <v>21</v>
      </c>
    </row>
    <row r="9" spans="1:9" x14ac:dyDescent="0.25">
      <c r="A9" s="8">
        <v>80</v>
      </c>
      <c r="B9" s="8">
        <v>8</v>
      </c>
      <c r="I9">
        <f>FREQUENCY(B7:B88,E7:E12)</f>
        <v>7</v>
      </c>
    </row>
    <row r="10" spans="1:9" x14ac:dyDescent="0.25">
      <c r="A10" s="8">
        <v>80</v>
      </c>
      <c r="B10" s="8">
        <v>8</v>
      </c>
    </row>
    <row r="11" spans="1:9" x14ac:dyDescent="0.25">
      <c r="A11" s="8">
        <v>80</v>
      </c>
      <c r="B11" s="8">
        <v>8</v>
      </c>
    </row>
    <row r="12" spans="1:9" x14ac:dyDescent="0.25">
      <c r="A12" s="8">
        <v>60</v>
      </c>
      <c r="B12" s="8">
        <v>8</v>
      </c>
    </row>
    <row r="13" spans="1:9" x14ac:dyDescent="0.25">
      <c r="A13" s="8">
        <v>50</v>
      </c>
      <c r="B13" s="8">
        <v>8</v>
      </c>
    </row>
    <row r="14" spans="1:9" x14ac:dyDescent="0.25">
      <c r="A14" s="8">
        <v>90</v>
      </c>
      <c r="B14" s="8">
        <v>7</v>
      </c>
    </row>
    <row r="15" spans="1:9" x14ac:dyDescent="0.25">
      <c r="A15" s="8">
        <v>90</v>
      </c>
      <c r="B15" s="8">
        <v>7</v>
      </c>
    </row>
    <row r="16" spans="1:9" x14ac:dyDescent="0.25">
      <c r="A16" s="8">
        <v>90</v>
      </c>
      <c r="B16" s="8">
        <v>7</v>
      </c>
    </row>
    <row r="17" spans="1:2" x14ac:dyDescent="0.25">
      <c r="A17" s="8">
        <v>83</v>
      </c>
      <c r="B17" s="8">
        <v>7</v>
      </c>
    </row>
    <row r="18" spans="1:2" x14ac:dyDescent="0.25">
      <c r="A18" s="8">
        <v>80</v>
      </c>
      <c r="B18" s="8">
        <v>7</v>
      </c>
    </row>
    <row r="19" spans="1:2" x14ac:dyDescent="0.25">
      <c r="A19" s="8">
        <v>80</v>
      </c>
      <c r="B19" s="8">
        <v>7</v>
      </c>
    </row>
    <row r="20" spans="1:2" x14ac:dyDescent="0.25">
      <c r="A20" s="8">
        <v>80</v>
      </c>
      <c r="B20" s="8">
        <v>7</v>
      </c>
    </row>
    <row r="21" spans="1:2" x14ac:dyDescent="0.25">
      <c r="A21" s="8">
        <v>80</v>
      </c>
      <c r="B21" s="8">
        <v>7</v>
      </c>
    </row>
    <row r="22" spans="1:2" x14ac:dyDescent="0.25">
      <c r="A22" s="8">
        <v>70</v>
      </c>
      <c r="B22" s="8">
        <v>7</v>
      </c>
    </row>
    <row r="23" spans="1:2" x14ac:dyDescent="0.25">
      <c r="A23" s="8">
        <v>70</v>
      </c>
      <c r="B23" s="8">
        <v>7</v>
      </c>
    </row>
    <row r="24" spans="1:2" x14ac:dyDescent="0.25">
      <c r="A24" s="8">
        <v>70</v>
      </c>
      <c r="B24" s="8">
        <v>7</v>
      </c>
    </row>
    <row r="25" spans="1:2" x14ac:dyDescent="0.25">
      <c r="A25" s="8">
        <v>70</v>
      </c>
      <c r="B25" s="8">
        <v>7</v>
      </c>
    </row>
    <row r="26" spans="1:2" x14ac:dyDescent="0.25">
      <c r="A26" s="8">
        <v>63</v>
      </c>
      <c r="B26" s="8">
        <v>7</v>
      </c>
    </row>
    <row r="27" spans="1:2" x14ac:dyDescent="0.25">
      <c r="A27" s="8">
        <v>63</v>
      </c>
      <c r="B27" s="8">
        <v>7</v>
      </c>
    </row>
    <row r="28" spans="1:2" x14ac:dyDescent="0.25">
      <c r="A28" s="8">
        <v>63</v>
      </c>
      <c r="B28" s="8">
        <v>7</v>
      </c>
    </row>
    <row r="29" spans="1:2" x14ac:dyDescent="0.25">
      <c r="A29" s="8">
        <v>60</v>
      </c>
      <c r="B29" s="8">
        <v>7</v>
      </c>
    </row>
    <row r="30" spans="1:2" x14ac:dyDescent="0.25">
      <c r="A30" s="8">
        <v>60</v>
      </c>
      <c r="B30" s="8">
        <v>7</v>
      </c>
    </row>
    <row r="31" spans="1:2" x14ac:dyDescent="0.25">
      <c r="A31" s="8">
        <v>47</v>
      </c>
      <c r="B31" s="8">
        <v>7</v>
      </c>
    </row>
    <row r="32" spans="1:2" x14ac:dyDescent="0.25">
      <c r="A32" s="8">
        <v>40</v>
      </c>
      <c r="B32" s="8">
        <v>7</v>
      </c>
    </row>
    <row r="33" spans="1:2" x14ac:dyDescent="0.25">
      <c r="A33" s="8">
        <v>37</v>
      </c>
      <c r="B33" s="8">
        <v>7</v>
      </c>
    </row>
    <row r="34" spans="1:2" x14ac:dyDescent="0.25">
      <c r="A34" s="8">
        <v>33</v>
      </c>
      <c r="B34" s="8">
        <v>7</v>
      </c>
    </row>
    <row r="35" spans="1:2" x14ac:dyDescent="0.25">
      <c r="A35" s="8">
        <v>30</v>
      </c>
      <c r="B35" s="8">
        <v>7</v>
      </c>
    </row>
    <row r="36" spans="1:2" x14ac:dyDescent="0.25">
      <c r="A36" s="8">
        <v>90</v>
      </c>
      <c r="B36" s="8">
        <v>6</v>
      </c>
    </row>
    <row r="37" spans="1:2" x14ac:dyDescent="0.25">
      <c r="A37" s="8">
        <v>80</v>
      </c>
      <c r="B37" s="8">
        <v>6</v>
      </c>
    </row>
    <row r="38" spans="1:2" x14ac:dyDescent="0.25">
      <c r="A38" s="8">
        <v>77</v>
      </c>
      <c r="B38" s="8">
        <v>6</v>
      </c>
    </row>
    <row r="39" spans="1:2" x14ac:dyDescent="0.25">
      <c r="A39" s="8">
        <v>70</v>
      </c>
      <c r="B39" s="8">
        <v>6</v>
      </c>
    </row>
    <row r="40" spans="1:2" x14ac:dyDescent="0.25">
      <c r="A40" s="8">
        <v>70</v>
      </c>
      <c r="B40" s="8">
        <v>6</v>
      </c>
    </row>
    <row r="41" spans="1:2" x14ac:dyDescent="0.25">
      <c r="A41" s="8">
        <v>70</v>
      </c>
      <c r="B41" s="8">
        <v>6</v>
      </c>
    </row>
    <row r="42" spans="1:2" x14ac:dyDescent="0.25">
      <c r="A42" s="8">
        <v>70</v>
      </c>
      <c r="B42" s="8">
        <v>6</v>
      </c>
    </row>
    <row r="43" spans="1:2" x14ac:dyDescent="0.25">
      <c r="A43" s="8">
        <v>70</v>
      </c>
      <c r="B43" s="8">
        <v>6</v>
      </c>
    </row>
    <row r="44" spans="1:2" x14ac:dyDescent="0.25">
      <c r="A44" s="8">
        <v>67</v>
      </c>
      <c r="B44" s="8">
        <v>6</v>
      </c>
    </row>
    <row r="45" spans="1:2" x14ac:dyDescent="0.25">
      <c r="A45" s="8">
        <v>63</v>
      </c>
      <c r="B45" s="8">
        <v>6</v>
      </c>
    </row>
    <row r="46" spans="1:2" x14ac:dyDescent="0.25">
      <c r="A46" s="8">
        <v>63</v>
      </c>
      <c r="B46" s="8">
        <v>6</v>
      </c>
    </row>
    <row r="47" spans="1:2" x14ac:dyDescent="0.25">
      <c r="A47" s="8">
        <v>63</v>
      </c>
      <c r="B47" s="8">
        <v>6</v>
      </c>
    </row>
    <row r="48" spans="1:2" x14ac:dyDescent="0.25">
      <c r="A48" s="8">
        <v>60</v>
      </c>
      <c r="B48" s="8">
        <v>6</v>
      </c>
    </row>
    <row r="49" spans="1:2" x14ac:dyDescent="0.25">
      <c r="A49" s="8">
        <v>60</v>
      </c>
      <c r="B49" s="8">
        <v>6</v>
      </c>
    </row>
    <row r="50" spans="1:2" x14ac:dyDescent="0.25">
      <c r="A50" s="8">
        <v>60</v>
      </c>
      <c r="B50" s="8">
        <v>6</v>
      </c>
    </row>
    <row r="51" spans="1:2" x14ac:dyDescent="0.25">
      <c r="A51" s="8">
        <v>47</v>
      </c>
      <c r="B51" s="8">
        <v>6</v>
      </c>
    </row>
    <row r="52" spans="1:2" x14ac:dyDescent="0.25">
      <c r="A52" s="8">
        <v>43</v>
      </c>
      <c r="B52" s="8">
        <v>6</v>
      </c>
    </row>
    <row r="53" spans="1:2" x14ac:dyDescent="0.25">
      <c r="A53" s="8">
        <v>40</v>
      </c>
      <c r="B53" s="8">
        <v>6</v>
      </c>
    </row>
    <row r="54" spans="1:2" x14ac:dyDescent="0.25">
      <c r="A54" s="8">
        <v>40</v>
      </c>
      <c r="B54" s="8">
        <v>6</v>
      </c>
    </row>
    <row r="55" spans="1:2" x14ac:dyDescent="0.25">
      <c r="A55" s="8">
        <v>33</v>
      </c>
      <c r="B55" s="8">
        <v>6</v>
      </c>
    </row>
    <row r="56" spans="1:2" x14ac:dyDescent="0.25">
      <c r="A56" s="8">
        <v>80</v>
      </c>
      <c r="B56" s="8">
        <v>5</v>
      </c>
    </row>
    <row r="57" spans="1:2" x14ac:dyDescent="0.25">
      <c r="A57" s="8">
        <v>80</v>
      </c>
      <c r="B57" s="8">
        <v>5</v>
      </c>
    </row>
    <row r="58" spans="1:2" x14ac:dyDescent="0.25">
      <c r="A58" s="8">
        <v>70</v>
      </c>
      <c r="B58" s="8">
        <v>5</v>
      </c>
    </row>
    <row r="59" spans="1:2" x14ac:dyDescent="0.25">
      <c r="A59" s="8">
        <v>70</v>
      </c>
      <c r="B59" s="8">
        <v>5</v>
      </c>
    </row>
    <row r="60" spans="1:2" x14ac:dyDescent="0.25">
      <c r="A60" s="8">
        <v>70</v>
      </c>
      <c r="B60" s="8">
        <v>5</v>
      </c>
    </row>
    <row r="61" spans="1:2" x14ac:dyDescent="0.25">
      <c r="A61" s="8">
        <v>70</v>
      </c>
      <c r="B61" s="8">
        <v>5</v>
      </c>
    </row>
    <row r="62" spans="1:2" x14ac:dyDescent="0.25">
      <c r="A62" s="8">
        <v>70</v>
      </c>
      <c r="B62" s="8">
        <v>5</v>
      </c>
    </row>
    <row r="63" spans="1:2" x14ac:dyDescent="0.25">
      <c r="A63" s="8">
        <v>70</v>
      </c>
      <c r="B63" s="8">
        <v>5</v>
      </c>
    </row>
    <row r="64" spans="1:2" x14ac:dyDescent="0.25">
      <c r="A64" s="8">
        <v>70</v>
      </c>
      <c r="B64" s="8">
        <v>5</v>
      </c>
    </row>
    <row r="65" spans="1:2" x14ac:dyDescent="0.25">
      <c r="A65" s="8">
        <v>60</v>
      </c>
      <c r="B65" s="8">
        <v>5</v>
      </c>
    </row>
    <row r="66" spans="1:2" x14ac:dyDescent="0.25">
      <c r="A66" s="8">
        <v>60</v>
      </c>
      <c r="B66" s="8">
        <v>5</v>
      </c>
    </row>
    <row r="67" spans="1:2" x14ac:dyDescent="0.25">
      <c r="A67" s="8">
        <v>53</v>
      </c>
      <c r="B67" s="8">
        <v>5</v>
      </c>
    </row>
    <row r="68" spans="1:2" x14ac:dyDescent="0.25">
      <c r="A68" s="8">
        <v>50</v>
      </c>
      <c r="B68" s="8">
        <v>5</v>
      </c>
    </row>
    <row r="69" spans="1:2" x14ac:dyDescent="0.25">
      <c r="A69" s="8">
        <v>47</v>
      </c>
      <c r="B69" s="8">
        <v>5</v>
      </c>
    </row>
    <row r="70" spans="1:2" x14ac:dyDescent="0.25">
      <c r="A70" s="8">
        <v>47</v>
      </c>
      <c r="B70" s="8">
        <v>5</v>
      </c>
    </row>
    <row r="71" spans="1:2" x14ac:dyDescent="0.25">
      <c r="A71" s="8">
        <v>42</v>
      </c>
      <c r="B71" s="8">
        <v>5</v>
      </c>
    </row>
    <row r="72" spans="1:2" x14ac:dyDescent="0.25">
      <c r="A72" s="8">
        <v>40</v>
      </c>
      <c r="B72" s="8">
        <v>5</v>
      </c>
    </row>
    <row r="73" spans="1:2" x14ac:dyDescent="0.25">
      <c r="A73" s="8">
        <v>37</v>
      </c>
      <c r="B73" s="8">
        <v>5</v>
      </c>
    </row>
    <row r="74" spans="1:2" x14ac:dyDescent="0.25">
      <c r="A74" s="8">
        <v>30</v>
      </c>
      <c r="B74" s="8">
        <v>5</v>
      </c>
    </row>
    <row r="75" spans="1:2" x14ac:dyDescent="0.25">
      <c r="A75" s="8">
        <v>30</v>
      </c>
      <c r="B75" s="8">
        <v>5</v>
      </c>
    </row>
    <row r="76" spans="1:2" x14ac:dyDescent="0.25">
      <c r="A76" s="8">
        <v>27</v>
      </c>
      <c r="B76" s="8">
        <v>5</v>
      </c>
    </row>
    <row r="77" spans="1:2" x14ac:dyDescent="0.25">
      <c r="A77" s="8">
        <v>87</v>
      </c>
      <c r="B77" s="8">
        <v>4</v>
      </c>
    </row>
    <row r="78" spans="1:2" x14ac:dyDescent="0.25">
      <c r="A78" s="8">
        <v>77</v>
      </c>
      <c r="B78" s="8">
        <v>4</v>
      </c>
    </row>
    <row r="79" spans="1:2" x14ac:dyDescent="0.25">
      <c r="A79" s="8">
        <v>73</v>
      </c>
      <c r="B79" s="8">
        <v>4</v>
      </c>
    </row>
    <row r="80" spans="1:2" x14ac:dyDescent="0.25">
      <c r="A80" s="8">
        <v>68</v>
      </c>
      <c r="B80" s="8">
        <v>4</v>
      </c>
    </row>
    <row r="81" spans="1:2" x14ac:dyDescent="0.25">
      <c r="A81" s="8">
        <v>47</v>
      </c>
      <c r="B81" s="8">
        <v>4</v>
      </c>
    </row>
    <row r="82" spans="1:2" x14ac:dyDescent="0.25">
      <c r="A82" s="8">
        <v>47</v>
      </c>
      <c r="B82" s="8">
        <v>4</v>
      </c>
    </row>
    <row r="83" spans="1:2" x14ac:dyDescent="0.25">
      <c r="A83" s="8">
        <v>30</v>
      </c>
      <c r="B83" s="8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L22" sqref="L22"/>
    </sheetView>
  </sheetViews>
  <sheetFormatPr defaultRowHeight="15" x14ac:dyDescent="0.25"/>
  <cols>
    <col min="1" max="1" width="15.140625" customWidth="1"/>
    <col min="2" max="2" width="12.85546875" customWidth="1"/>
  </cols>
  <sheetData>
    <row r="1" spans="1:2" ht="45" x14ac:dyDescent="0.25">
      <c r="A1" s="3" t="s">
        <v>0</v>
      </c>
      <c r="B1" s="5" t="s">
        <v>1</v>
      </c>
    </row>
    <row r="2" spans="1:2" x14ac:dyDescent="0.25">
      <c r="A2" s="8">
        <v>100</v>
      </c>
      <c r="B2" s="8">
        <v>9</v>
      </c>
    </row>
    <row r="3" spans="1:2" x14ac:dyDescent="0.25">
      <c r="A3" s="8">
        <v>100</v>
      </c>
      <c r="B3" s="8">
        <v>9</v>
      </c>
    </row>
    <row r="4" spans="1:2" x14ac:dyDescent="0.25">
      <c r="A4" s="8">
        <v>90</v>
      </c>
      <c r="B4" s="8">
        <v>6</v>
      </c>
    </row>
    <row r="5" spans="1:2" x14ac:dyDescent="0.25">
      <c r="A5" s="8">
        <v>90</v>
      </c>
      <c r="B5" s="8">
        <v>7</v>
      </c>
    </row>
    <row r="6" spans="1:2" x14ac:dyDescent="0.25">
      <c r="A6" s="8">
        <v>90</v>
      </c>
      <c r="B6" s="8">
        <v>7</v>
      </c>
    </row>
    <row r="7" spans="1:2" x14ac:dyDescent="0.25">
      <c r="A7" s="8">
        <v>90</v>
      </c>
      <c r="B7" s="8">
        <v>7</v>
      </c>
    </row>
    <row r="8" spans="1:2" x14ac:dyDescent="0.25">
      <c r="A8" s="8">
        <v>90</v>
      </c>
      <c r="B8" s="8">
        <v>8</v>
      </c>
    </row>
    <row r="9" spans="1:2" x14ac:dyDescent="0.25">
      <c r="A9" s="8">
        <v>90</v>
      </c>
      <c r="B9" s="8">
        <v>8</v>
      </c>
    </row>
    <row r="10" spans="1:2" x14ac:dyDescent="0.25">
      <c r="A10" s="8">
        <v>90</v>
      </c>
      <c r="B10" s="8">
        <v>9</v>
      </c>
    </row>
    <row r="11" spans="1:2" x14ac:dyDescent="0.25">
      <c r="A11" s="8">
        <v>90</v>
      </c>
      <c r="B11" s="8">
        <v>9</v>
      </c>
    </row>
    <row r="12" spans="1:2" x14ac:dyDescent="0.25">
      <c r="A12" s="8">
        <v>87</v>
      </c>
      <c r="B12" s="8">
        <v>4</v>
      </c>
    </row>
    <row r="13" spans="1:2" x14ac:dyDescent="0.25">
      <c r="A13" s="8">
        <v>83</v>
      </c>
      <c r="B13" s="8">
        <v>7</v>
      </c>
    </row>
    <row r="14" spans="1:2" x14ac:dyDescent="0.25">
      <c r="A14" s="8">
        <v>80</v>
      </c>
      <c r="B14" s="8">
        <v>5</v>
      </c>
    </row>
    <row r="15" spans="1:2" x14ac:dyDescent="0.25">
      <c r="A15" s="8">
        <v>80</v>
      </c>
      <c r="B15" s="8">
        <v>5</v>
      </c>
    </row>
    <row r="16" spans="1:2" x14ac:dyDescent="0.25">
      <c r="A16" s="8">
        <v>80</v>
      </c>
      <c r="B16" s="8">
        <v>6</v>
      </c>
    </row>
    <row r="17" spans="1:17" x14ac:dyDescent="0.25">
      <c r="A17" s="8">
        <v>80</v>
      </c>
      <c r="B17" s="8">
        <v>7</v>
      </c>
    </row>
    <row r="18" spans="1:17" x14ac:dyDescent="0.25">
      <c r="A18" s="8">
        <v>80</v>
      </c>
      <c r="B18" s="8">
        <v>7</v>
      </c>
      <c r="E18" s="9" t="s">
        <v>18</v>
      </c>
      <c r="F18" s="9"/>
      <c r="H18" s="9" t="s">
        <v>26</v>
      </c>
      <c r="I18" s="9"/>
      <c r="M18" s="9" t="s">
        <v>18</v>
      </c>
      <c r="N18" s="9"/>
      <c r="P18" s="9" t="s">
        <v>26</v>
      </c>
      <c r="Q18" s="9"/>
    </row>
    <row r="19" spans="1:17" ht="15.75" thickBot="1" x14ac:dyDescent="0.3">
      <c r="A19" s="8">
        <v>80</v>
      </c>
      <c r="B19" s="8">
        <v>7</v>
      </c>
      <c r="E19" s="4" t="s">
        <v>19</v>
      </c>
      <c r="F19" s="10" t="s">
        <v>20</v>
      </c>
      <c r="H19" s="4" t="s">
        <v>19</v>
      </c>
      <c r="I19" s="10" t="s">
        <v>20</v>
      </c>
      <c r="M19" s="4" t="s">
        <v>19</v>
      </c>
      <c r="N19" s="10" t="s">
        <v>20</v>
      </c>
      <c r="P19" s="4" t="s">
        <v>19</v>
      </c>
      <c r="Q19" s="10" t="s">
        <v>20</v>
      </c>
    </row>
    <row r="20" spans="1:17" ht="15.75" thickTop="1" x14ac:dyDescent="0.25">
      <c r="A20" s="8">
        <v>80</v>
      </c>
      <c r="B20" s="8">
        <v>7</v>
      </c>
      <c r="E20" s="11" t="s">
        <v>21</v>
      </c>
      <c r="F20" s="12">
        <v>27</v>
      </c>
      <c r="H20" s="11" t="s">
        <v>21</v>
      </c>
      <c r="I20" s="12">
        <f>_xlfn.QUARTILE.INC(Table18[Iestājeksāmena rezultāti],0)</f>
        <v>27</v>
      </c>
      <c r="M20" s="11" t="s">
        <v>21</v>
      </c>
      <c r="N20" s="12">
        <v>4</v>
      </c>
      <c r="P20" s="11" t="s">
        <v>21</v>
      </c>
      <c r="Q20" s="12">
        <f>_xlfn.QUARTILE.INC(Table18[Gada atzīme],0)</f>
        <v>4</v>
      </c>
    </row>
    <row r="21" spans="1:17" x14ac:dyDescent="0.25">
      <c r="A21" s="8">
        <v>80</v>
      </c>
      <c r="B21" s="8">
        <v>8</v>
      </c>
      <c r="E21" s="13" t="s">
        <v>22</v>
      </c>
      <c r="F21" s="14">
        <v>47</v>
      </c>
      <c r="H21" s="13" t="s">
        <v>22</v>
      </c>
      <c r="I21" s="14">
        <f>_xlfn.QUARTILE.INC(Table18[Iestājeksāmena rezultāti],1)</f>
        <v>47.75</v>
      </c>
      <c r="M21" s="13" t="s">
        <v>22</v>
      </c>
      <c r="N21" s="14">
        <v>5</v>
      </c>
      <c r="P21" s="13" t="s">
        <v>22</v>
      </c>
      <c r="Q21" s="14">
        <f>_xlfn.QUARTILE.INC(Table18[Gada atzīme],1)</f>
        <v>5</v>
      </c>
    </row>
    <row r="22" spans="1:17" x14ac:dyDescent="0.25">
      <c r="A22" s="8">
        <v>80</v>
      </c>
      <c r="B22" s="8">
        <v>8</v>
      </c>
      <c r="E22" s="11" t="s">
        <v>23</v>
      </c>
      <c r="F22" s="12">
        <v>70</v>
      </c>
      <c r="H22" s="11" t="s">
        <v>23</v>
      </c>
      <c r="I22" s="12">
        <f>_xlfn.QUARTILE.INC(Table18[Iestājeksāmena rezultāti],2)</f>
        <v>70</v>
      </c>
      <c r="M22" s="11" t="s">
        <v>23</v>
      </c>
      <c r="N22" s="12">
        <v>6</v>
      </c>
      <c r="P22" s="11" t="s">
        <v>23</v>
      </c>
      <c r="Q22" s="12">
        <f>_xlfn.QUARTILE.INC(Table18[Gada atzīme],2)</f>
        <v>6</v>
      </c>
    </row>
    <row r="23" spans="1:17" x14ac:dyDescent="0.25">
      <c r="A23" s="8">
        <v>80</v>
      </c>
      <c r="B23" s="8">
        <v>8</v>
      </c>
      <c r="E23" s="13" t="s">
        <v>24</v>
      </c>
      <c r="F23" s="14">
        <v>80</v>
      </c>
      <c r="H23" s="13" t="s">
        <v>24</v>
      </c>
      <c r="I23" s="14">
        <f>_xlfn.QUARTILE.INC(Table18[Iestājeksāmena rezultāti],3)</f>
        <v>80</v>
      </c>
      <c r="M23" s="13" t="s">
        <v>24</v>
      </c>
      <c r="N23" s="14">
        <v>7</v>
      </c>
      <c r="P23" s="13" t="s">
        <v>24</v>
      </c>
      <c r="Q23" s="14">
        <f>_xlfn.QUARTILE.INC(Table18[Gada atzīme],3)</f>
        <v>7</v>
      </c>
    </row>
    <row r="24" spans="1:17" x14ac:dyDescent="0.25">
      <c r="A24" s="8">
        <v>80</v>
      </c>
      <c r="B24" s="8">
        <v>8</v>
      </c>
      <c r="E24" s="11" t="s">
        <v>25</v>
      </c>
      <c r="F24" s="12">
        <v>100</v>
      </c>
      <c r="H24" s="11" t="s">
        <v>25</v>
      </c>
      <c r="I24" s="12">
        <f>_xlfn.QUARTILE.INC(Table18[Iestājeksāmena rezultāti],4)</f>
        <v>100</v>
      </c>
      <c r="M24" s="11" t="s">
        <v>25</v>
      </c>
      <c r="N24" s="12">
        <v>9</v>
      </c>
      <c r="P24" s="11" t="s">
        <v>25</v>
      </c>
      <c r="Q24" s="12">
        <f>_xlfn.QUARTILE.INC(Table18[Gada atzīme],4)</f>
        <v>9</v>
      </c>
    </row>
    <row r="25" spans="1:17" x14ac:dyDescent="0.25">
      <c r="A25" s="8">
        <v>77</v>
      </c>
      <c r="B25" s="8">
        <v>4</v>
      </c>
    </row>
    <row r="26" spans="1:17" x14ac:dyDescent="0.25">
      <c r="A26" s="8">
        <v>77</v>
      </c>
      <c r="B26" s="8">
        <v>6</v>
      </c>
    </row>
    <row r="27" spans="1:17" x14ac:dyDescent="0.25">
      <c r="A27" s="8">
        <v>73</v>
      </c>
      <c r="B27" s="8">
        <v>4</v>
      </c>
    </row>
    <row r="28" spans="1:17" x14ac:dyDescent="0.25">
      <c r="A28" s="8">
        <v>70</v>
      </c>
      <c r="B28" s="8">
        <v>5</v>
      </c>
    </row>
    <row r="29" spans="1:17" x14ac:dyDescent="0.25">
      <c r="A29" s="8">
        <v>70</v>
      </c>
      <c r="B29" s="8">
        <v>5</v>
      </c>
    </row>
    <row r="30" spans="1:17" x14ac:dyDescent="0.25">
      <c r="A30" s="8">
        <v>70</v>
      </c>
      <c r="B30" s="8">
        <v>5</v>
      </c>
    </row>
    <row r="31" spans="1:17" x14ac:dyDescent="0.25">
      <c r="A31" s="8">
        <v>70</v>
      </c>
      <c r="B31" s="8">
        <v>5</v>
      </c>
    </row>
    <row r="32" spans="1:17" x14ac:dyDescent="0.25">
      <c r="A32" s="8">
        <v>70</v>
      </c>
      <c r="B32" s="8">
        <v>5</v>
      </c>
    </row>
    <row r="33" spans="1:2" x14ac:dyDescent="0.25">
      <c r="A33" s="8">
        <v>70</v>
      </c>
      <c r="B33" s="8">
        <v>5</v>
      </c>
    </row>
    <row r="34" spans="1:2" x14ac:dyDescent="0.25">
      <c r="A34" s="8">
        <v>70</v>
      </c>
      <c r="B34" s="8">
        <v>5</v>
      </c>
    </row>
    <row r="35" spans="1:2" x14ac:dyDescent="0.25">
      <c r="A35" s="8">
        <v>70</v>
      </c>
      <c r="B35" s="8">
        <v>6</v>
      </c>
    </row>
    <row r="36" spans="1:2" x14ac:dyDescent="0.25">
      <c r="A36" s="8">
        <v>70</v>
      </c>
      <c r="B36" s="8">
        <v>6</v>
      </c>
    </row>
    <row r="37" spans="1:2" x14ac:dyDescent="0.25">
      <c r="A37" s="8">
        <v>70</v>
      </c>
      <c r="B37" s="8">
        <v>6</v>
      </c>
    </row>
    <row r="38" spans="1:2" x14ac:dyDescent="0.25">
      <c r="A38" s="8">
        <v>70</v>
      </c>
      <c r="B38" s="8">
        <v>6</v>
      </c>
    </row>
    <row r="39" spans="1:2" x14ac:dyDescent="0.25">
      <c r="A39" s="8">
        <v>70</v>
      </c>
      <c r="B39" s="8">
        <v>6</v>
      </c>
    </row>
    <row r="40" spans="1:2" x14ac:dyDescent="0.25">
      <c r="A40" s="8">
        <v>70</v>
      </c>
      <c r="B40" s="8">
        <v>7</v>
      </c>
    </row>
    <row r="41" spans="1:2" x14ac:dyDescent="0.25">
      <c r="A41" s="8">
        <v>70</v>
      </c>
      <c r="B41" s="8">
        <v>7</v>
      </c>
    </row>
    <row r="42" spans="1:2" x14ac:dyDescent="0.25">
      <c r="A42" s="8">
        <v>70</v>
      </c>
      <c r="B42" s="8">
        <v>7</v>
      </c>
    </row>
    <row r="43" spans="1:2" x14ac:dyDescent="0.25">
      <c r="A43" s="8">
        <v>70</v>
      </c>
      <c r="B43" s="8">
        <v>7</v>
      </c>
    </row>
    <row r="44" spans="1:2" x14ac:dyDescent="0.25">
      <c r="A44" s="8">
        <v>68</v>
      </c>
      <c r="B44" s="8">
        <v>4</v>
      </c>
    </row>
    <row r="45" spans="1:2" x14ac:dyDescent="0.25">
      <c r="A45" s="8">
        <v>67</v>
      </c>
      <c r="B45" s="8">
        <v>6</v>
      </c>
    </row>
    <row r="46" spans="1:2" x14ac:dyDescent="0.25">
      <c r="A46" s="8">
        <v>63</v>
      </c>
      <c r="B46" s="8">
        <v>6</v>
      </c>
    </row>
    <row r="47" spans="1:2" x14ac:dyDescent="0.25">
      <c r="A47" s="8">
        <v>63</v>
      </c>
      <c r="B47" s="8">
        <v>6</v>
      </c>
    </row>
    <row r="48" spans="1:2" x14ac:dyDescent="0.25">
      <c r="A48" s="8">
        <v>63</v>
      </c>
      <c r="B48" s="8">
        <v>6</v>
      </c>
    </row>
    <row r="49" spans="1:2" x14ac:dyDescent="0.25">
      <c r="A49" s="8">
        <v>63</v>
      </c>
      <c r="B49" s="8">
        <v>7</v>
      </c>
    </row>
    <row r="50" spans="1:2" x14ac:dyDescent="0.25">
      <c r="A50" s="8">
        <v>63</v>
      </c>
      <c r="B50" s="8">
        <v>7</v>
      </c>
    </row>
    <row r="51" spans="1:2" x14ac:dyDescent="0.25">
      <c r="A51" s="8">
        <v>63</v>
      </c>
      <c r="B51" s="8">
        <v>7</v>
      </c>
    </row>
    <row r="52" spans="1:2" x14ac:dyDescent="0.25">
      <c r="A52" s="8">
        <v>60</v>
      </c>
      <c r="B52" s="8">
        <v>5</v>
      </c>
    </row>
    <row r="53" spans="1:2" x14ac:dyDescent="0.25">
      <c r="A53" s="8">
        <v>60</v>
      </c>
      <c r="B53" s="8">
        <v>5</v>
      </c>
    </row>
    <row r="54" spans="1:2" x14ac:dyDescent="0.25">
      <c r="A54" s="8">
        <v>60</v>
      </c>
      <c r="B54" s="8">
        <v>6</v>
      </c>
    </row>
    <row r="55" spans="1:2" x14ac:dyDescent="0.25">
      <c r="A55" s="8">
        <v>60</v>
      </c>
      <c r="B55" s="8">
        <v>6</v>
      </c>
    </row>
    <row r="56" spans="1:2" x14ac:dyDescent="0.25">
      <c r="A56" s="8">
        <v>60</v>
      </c>
      <c r="B56" s="8">
        <v>6</v>
      </c>
    </row>
    <row r="57" spans="1:2" x14ac:dyDescent="0.25">
      <c r="A57" s="8">
        <v>60</v>
      </c>
      <c r="B57" s="8">
        <v>7</v>
      </c>
    </row>
    <row r="58" spans="1:2" x14ac:dyDescent="0.25">
      <c r="A58" s="8">
        <v>60</v>
      </c>
      <c r="B58" s="8">
        <v>7</v>
      </c>
    </row>
    <row r="59" spans="1:2" x14ac:dyDescent="0.25">
      <c r="A59" s="8">
        <v>60</v>
      </c>
      <c r="B59" s="8">
        <v>8</v>
      </c>
    </row>
    <row r="60" spans="1:2" x14ac:dyDescent="0.25">
      <c r="A60" s="8">
        <v>53</v>
      </c>
      <c r="B60" s="8">
        <v>5</v>
      </c>
    </row>
    <row r="61" spans="1:2" x14ac:dyDescent="0.25">
      <c r="A61" s="8">
        <v>50</v>
      </c>
      <c r="B61" s="8">
        <v>5</v>
      </c>
    </row>
    <row r="62" spans="1:2" x14ac:dyDescent="0.25">
      <c r="A62" s="8">
        <v>50</v>
      </c>
      <c r="B62" s="8">
        <v>8</v>
      </c>
    </row>
    <row r="63" spans="1:2" x14ac:dyDescent="0.25">
      <c r="A63" s="8">
        <v>47</v>
      </c>
      <c r="B63" s="8">
        <v>4</v>
      </c>
    </row>
    <row r="64" spans="1:2" x14ac:dyDescent="0.25">
      <c r="A64" s="8">
        <v>47</v>
      </c>
      <c r="B64" s="8">
        <v>4</v>
      </c>
    </row>
    <row r="65" spans="1:2" x14ac:dyDescent="0.25">
      <c r="A65" s="8">
        <v>47</v>
      </c>
      <c r="B65" s="8">
        <v>5</v>
      </c>
    </row>
    <row r="66" spans="1:2" x14ac:dyDescent="0.25">
      <c r="A66" s="8">
        <v>47</v>
      </c>
      <c r="B66" s="8">
        <v>5</v>
      </c>
    </row>
    <row r="67" spans="1:2" x14ac:dyDescent="0.25">
      <c r="A67" s="8">
        <v>47</v>
      </c>
      <c r="B67" s="8">
        <v>6</v>
      </c>
    </row>
    <row r="68" spans="1:2" x14ac:dyDescent="0.25">
      <c r="A68" s="8">
        <v>47</v>
      </c>
      <c r="B68" s="8">
        <v>7</v>
      </c>
    </row>
    <row r="69" spans="1:2" x14ac:dyDescent="0.25">
      <c r="A69" s="8">
        <v>43</v>
      </c>
      <c r="B69" s="8">
        <v>6</v>
      </c>
    </row>
    <row r="70" spans="1:2" x14ac:dyDescent="0.25">
      <c r="A70" s="8">
        <v>42</v>
      </c>
      <c r="B70" s="8">
        <v>5</v>
      </c>
    </row>
    <row r="71" spans="1:2" x14ac:dyDescent="0.25">
      <c r="A71" s="8">
        <v>40</v>
      </c>
      <c r="B71" s="8">
        <v>5</v>
      </c>
    </row>
    <row r="72" spans="1:2" x14ac:dyDescent="0.25">
      <c r="A72" s="8">
        <v>40</v>
      </c>
      <c r="B72" s="8">
        <v>6</v>
      </c>
    </row>
    <row r="73" spans="1:2" x14ac:dyDescent="0.25">
      <c r="A73" s="8">
        <v>40</v>
      </c>
      <c r="B73" s="8">
        <v>6</v>
      </c>
    </row>
    <row r="74" spans="1:2" x14ac:dyDescent="0.25">
      <c r="A74" s="8">
        <v>40</v>
      </c>
      <c r="B74" s="8">
        <v>7</v>
      </c>
    </row>
    <row r="75" spans="1:2" x14ac:dyDescent="0.25">
      <c r="A75" s="8">
        <v>37</v>
      </c>
      <c r="B75" s="8">
        <v>5</v>
      </c>
    </row>
    <row r="76" spans="1:2" x14ac:dyDescent="0.25">
      <c r="A76" s="8">
        <v>37</v>
      </c>
      <c r="B76" s="8">
        <v>7</v>
      </c>
    </row>
    <row r="77" spans="1:2" x14ac:dyDescent="0.25">
      <c r="A77" s="8">
        <v>33</v>
      </c>
      <c r="B77" s="8">
        <v>6</v>
      </c>
    </row>
    <row r="78" spans="1:2" x14ac:dyDescent="0.25">
      <c r="A78" s="8">
        <v>33</v>
      </c>
      <c r="B78" s="8">
        <v>7</v>
      </c>
    </row>
    <row r="79" spans="1:2" x14ac:dyDescent="0.25">
      <c r="A79" s="8">
        <v>30</v>
      </c>
      <c r="B79" s="8">
        <v>4</v>
      </c>
    </row>
    <row r="80" spans="1:2" x14ac:dyDescent="0.25">
      <c r="A80" s="8">
        <v>30</v>
      </c>
      <c r="B80" s="8">
        <v>5</v>
      </c>
    </row>
    <row r="81" spans="1:2" x14ac:dyDescent="0.25">
      <c r="A81" s="8">
        <v>30</v>
      </c>
      <c r="B81" s="8">
        <v>5</v>
      </c>
    </row>
    <row r="82" spans="1:2" x14ac:dyDescent="0.25">
      <c r="A82" s="8">
        <v>30</v>
      </c>
      <c r="B82" s="8">
        <v>7</v>
      </c>
    </row>
    <row r="83" spans="1:2" x14ac:dyDescent="0.25">
      <c r="A83" s="8">
        <v>27</v>
      </c>
      <c r="B83" s="8">
        <v>5</v>
      </c>
    </row>
  </sheetData>
  <mergeCells count="4">
    <mergeCell ref="E18:F18"/>
    <mergeCell ref="H18:I18"/>
    <mergeCell ref="M18:N18"/>
    <mergeCell ref="P18:Q1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G27" sqref="G27"/>
    </sheetView>
  </sheetViews>
  <sheetFormatPr defaultRowHeight="15" x14ac:dyDescent="0.25"/>
  <cols>
    <col min="1" max="1" width="15.140625" customWidth="1"/>
    <col min="2" max="2" width="17.42578125" customWidth="1"/>
    <col min="3" max="3" width="12.140625" customWidth="1"/>
    <col min="4" max="4" width="18.42578125" customWidth="1"/>
    <col min="7" max="7" width="22.28515625" customWidth="1"/>
    <col min="8" max="8" width="22.140625" customWidth="1"/>
    <col min="10" max="10" width="22.42578125" customWidth="1"/>
    <col min="11" max="11" width="23" customWidth="1"/>
  </cols>
  <sheetData>
    <row r="1" spans="1:12" ht="30" x14ac:dyDescent="0.25">
      <c r="A1" s="3" t="s">
        <v>0</v>
      </c>
      <c r="B1" s="3" t="s">
        <v>32</v>
      </c>
      <c r="C1" s="5" t="s">
        <v>1</v>
      </c>
      <c r="D1" s="5" t="s">
        <v>33</v>
      </c>
    </row>
    <row r="2" spans="1:12" ht="15.75" thickBot="1" x14ac:dyDescent="0.3">
      <c r="A2" s="8">
        <v>100</v>
      </c>
      <c r="B2" s="35">
        <f>_xlfn.NORM.DIST(Table19[Iestājeksāmena rezultāti],$I$3,$I$4,FALSE)</f>
        <v>3.3654419328002089E-3</v>
      </c>
      <c r="C2" s="8">
        <v>9</v>
      </c>
      <c r="D2" s="35">
        <f>_xlfn.NORM.DIST(Table19[Gada atzīme],$L$3,$L$4,FALSE)</f>
        <v>2.9077083331066681E-2</v>
      </c>
      <c r="H2" s="8" t="s">
        <v>7</v>
      </c>
      <c r="I2" s="8" t="s">
        <v>31</v>
      </c>
      <c r="K2" s="30" t="s">
        <v>1</v>
      </c>
      <c r="L2" s="31"/>
    </row>
    <row r="3" spans="1:12" ht="15.75" thickTop="1" x14ac:dyDescent="0.25">
      <c r="A3" s="8">
        <v>100</v>
      </c>
      <c r="B3" s="35">
        <f>_xlfn.NORM.DIST(Table19[Iestājeksāmena rezultāti],$I$3,$I$4,FALSE)</f>
        <v>3.3654419328002089E-3</v>
      </c>
      <c r="C3" s="8">
        <v>9</v>
      </c>
      <c r="D3" s="35">
        <f>_xlfn.NORM.DIST(Table19[Gada atzīme],$L$3,$L$4,FALSE)</f>
        <v>2.9077083331066681E-2</v>
      </c>
      <c r="H3" t="s">
        <v>27</v>
      </c>
      <c r="I3" s="29">
        <f>AVERAGE(Table19[Iestājeksāmena rezultāti])</f>
        <v>64.353658536585371</v>
      </c>
      <c r="K3" s="1" t="s">
        <v>27</v>
      </c>
      <c r="L3" s="32">
        <f>AVERAGE(Table19[Gada atzīme])</f>
        <v>6.1829268292682924</v>
      </c>
    </row>
    <row r="4" spans="1:12" x14ac:dyDescent="0.25">
      <c r="A4" s="8">
        <v>90</v>
      </c>
      <c r="B4" s="35">
        <f>_xlfn.NORM.DIST(Table19[Iestājeksāmena rezultāti],$I$3,$I$4,FALSE)</f>
        <v>8.2462329296318984E-3</v>
      </c>
      <c r="C4" s="8">
        <v>6</v>
      </c>
      <c r="D4" s="35">
        <f>_xlfn.NORM.DIST(Table19[Gada atzīme],$L$3,$L$4,FALSE)</f>
        <v>0.30454751144463216</v>
      </c>
      <c r="H4" t="s">
        <v>28</v>
      </c>
      <c r="I4" s="29">
        <f>_xlfn.STDEV.S(Table19[Iestājeksāmena rezultāti])</f>
        <v>18.492155127639375</v>
      </c>
      <c r="K4" s="2" t="s">
        <v>28</v>
      </c>
      <c r="L4" s="33">
        <f>_xlfn.STDEV.S(Table19[Gada atzīme])</f>
        <v>1.2969865242024161</v>
      </c>
    </row>
    <row r="5" spans="1:12" x14ac:dyDescent="0.25">
      <c r="A5" s="8">
        <v>90</v>
      </c>
      <c r="B5" s="35">
        <f>_xlfn.NORM.DIST(Table19[Iestājeksāmena rezultāti],$I$3,$I$4,FALSE)</f>
        <v>8.2462329296318984E-3</v>
      </c>
      <c r="C5" s="8">
        <v>7</v>
      </c>
      <c r="D5" s="35">
        <f>_xlfn.NORM.DIST(Table19[Gada atzīme],$L$3,$L$4,FALSE)</f>
        <v>0.25222889680898658</v>
      </c>
      <c r="H5" t="s">
        <v>29</v>
      </c>
      <c r="I5" s="29">
        <f>AVEDEV(Table19[Iestājeksāmena rezultāti])</f>
        <v>15.132659131469353</v>
      </c>
      <c r="K5" s="1" t="s">
        <v>29</v>
      </c>
      <c r="L5" s="32">
        <f>AVEDEV(Table19[Gada atzīme])</f>
        <v>1.0678167757287327</v>
      </c>
    </row>
    <row r="6" spans="1:12" x14ac:dyDescent="0.25">
      <c r="A6" s="8">
        <v>90</v>
      </c>
      <c r="B6" s="35">
        <f>_xlfn.NORM.DIST(Table19[Iestājeksāmena rezultāti],$I$3,$I$4,FALSE)</f>
        <v>8.2462329296318984E-3</v>
      </c>
      <c r="C6" s="8">
        <v>7</v>
      </c>
      <c r="D6" s="35">
        <f>_xlfn.NORM.DIST(Table19[Gada atzīme],$L$3,$L$4,FALSE)</f>
        <v>0.25222889680898658</v>
      </c>
      <c r="H6" t="s">
        <v>30</v>
      </c>
      <c r="I6" s="28">
        <f>_xlfn.VAR.S(Table19[Iestājeksāmena rezultāti])</f>
        <v>341.95980126467924</v>
      </c>
      <c r="K6" s="7" t="s">
        <v>30</v>
      </c>
      <c r="L6" s="34">
        <f>_xlfn.VAR.S(Table19[Gada atzīme])</f>
        <v>1.6821740439626647</v>
      </c>
    </row>
    <row r="7" spans="1:12" x14ac:dyDescent="0.25">
      <c r="A7" s="8">
        <v>90</v>
      </c>
      <c r="B7" s="35">
        <f>_xlfn.NORM.DIST(Table19[Iestājeksāmena rezultāti],$I$3,$I$4,FALSE)</f>
        <v>8.2462329296318984E-3</v>
      </c>
      <c r="C7" s="8">
        <v>7</v>
      </c>
      <c r="D7" s="35">
        <f>_xlfn.NORM.DIST(Table19[Gada atzīme],$L$3,$L$4,FALSE)</f>
        <v>0.25222889680898658</v>
      </c>
    </row>
    <row r="8" spans="1:12" x14ac:dyDescent="0.25">
      <c r="A8" s="8">
        <v>90</v>
      </c>
      <c r="B8" s="35">
        <f>_xlfn.NORM.DIST(Table19[Iestājeksāmena rezultāti],$I$3,$I$4,FALSE)</f>
        <v>8.2462329296318984E-3</v>
      </c>
      <c r="C8" s="8">
        <v>8</v>
      </c>
      <c r="D8" s="35">
        <f>_xlfn.NORM.DIST(Table19[Gada atzīme],$L$3,$L$4,FALSE)</f>
        <v>0.11528162838703529</v>
      </c>
    </row>
    <row r="9" spans="1:12" x14ac:dyDescent="0.25">
      <c r="A9" s="8">
        <v>90</v>
      </c>
      <c r="B9" s="35">
        <f>_xlfn.NORM.DIST(Table19[Iestājeksāmena rezultāti],$I$3,$I$4,FALSE)</f>
        <v>8.2462329296318984E-3</v>
      </c>
      <c r="C9" s="8">
        <v>8</v>
      </c>
      <c r="D9" s="35">
        <f>_xlfn.NORM.DIST(Table19[Gada atzīme],$L$3,$L$4,FALSE)</f>
        <v>0.11528162838703529</v>
      </c>
    </row>
    <row r="10" spans="1:12" x14ac:dyDescent="0.25">
      <c r="A10" s="8">
        <v>90</v>
      </c>
      <c r="B10" s="35">
        <f>_xlfn.NORM.DIST(Table19[Iestājeksāmena rezultāti],$I$3,$I$4,FALSE)</f>
        <v>8.2462329296318984E-3</v>
      </c>
      <c r="C10" s="8">
        <v>9</v>
      </c>
      <c r="D10" s="35">
        <f>_xlfn.NORM.DIST(Table19[Gada atzīme],$L$3,$L$4,FALSE)</f>
        <v>2.9077083331066681E-2</v>
      </c>
    </row>
    <row r="11" spans="1:12" x14ac:dyDescent="0.25">
      <c r="A11" s="8">
        <v>90</v>
      </c>
      <c r="B11" s="35">
        <f>_xlfn.NORM.DIST(Table19[Iestājeksāmena rezultāti],$I$3,$I$4,FALSE)</f>
        <v>8.2462329296318984E-3</v>
      </c>
      <c r="C11" s="8">
        <v>9</v>
      </c>
      <c r="D11" s="35">
        <f>_xlfn.NORM.DIST(Table19[Gada atzīme],$L$3,$L$4,FALSE)</f>
        <v>2.9077083331066681E-2</v>
      </c>
    </row>
    <row r="12" spans="1:12" x14ac:dyDescent="0.25">
      <c r="A12" s="8">
        <v>87</v>
      </c>
      <c r="B12" s="35">
        <f>_xlfn.NORM.DIST(Table19[Iestājeksāmena rezultāti],$I$3,$I$4,FALSE)</f>
        <v>1.0191880699193237E-2</v>
      </c>
      <c r="C12" s="8">
        <v>4</v>
      </c>
      <c r="D12" s="35">
        <f>_xlfn.NORM.DIST(Table19[Gada atzīme],$L$3,$L$4,FALSE)</f>
        <v>7.4619427828705939E-2</v>
      </c>
    </row>
    <row r="13" spans="1:12" x14ac:dyDescent="0.25">
      <c r="A13" s="8">
        <v>83</v>
      </c>
      <c r="B13" s="35">
        <f>_xlfn.NORM.DIST(Table19[Iestājeksāmena rezultāti],$I$3,$I$4,FALSE)</f>
        <v>1.2975947585456542E-2</v>
      </c>
      <c r="C13" s="8">
        <v>7</v>
      </c>
      <c r="D13" s="35">
        <f>_xlfn.NORM.DIST(Table19[Gada atzīme],$L$3,$L$4,FALSE)</f>
        <v>0.25222889680898658</v>
      </c>
    </row>
    <row r="14" spans="1:12" x14ac:dyDescent="0.25">
      <c r="A14" s="8">
        <v>80</v>
      </c>
      <c r="B14" s="35">
        <f>_xlfn.NORM.DIST(Table19[Iestājeksāmena rezultāti],$I$3,$I$4,FALSE)</f>
        <v>1.5082296563106603E-2</v>
      </c>
      <c r="C14" s="8">
        <v>5</v>
      </c>
      <c r="D14" s="35">
        <f>_xlfn.NORM.DIST(Table19[Gada atzīme],$L$3,$L$4,FALSE)</f>
        <v>0.20292742592188986</v>
      </c>
    </row>
    <row r="15" spans="1:12" x14ac:dyDescent="0.25">
      <c r="A15" s="8">
        <v>80</v>
      </c>
      <c r="B15" s="35">
        <f>_xlfn.NORM.DIST(Table19[Iestājeksāmena rezultāti],$I$3,$I$4,FALSE)</f>
        <v>1.5082296563106603E-2</v>
      </c>
      <c r="C15" s="8">
        <v>5</v>
      </c>
      <c r="D15" s="35">
        <f>_xlfn.NORM.DIST(Table19[Gada atzīme],$L$3,$L$4,FALSE)</f>
        <v>0.20292742592188986</v>
      </c>
    </row>
    <row r="16" spans="1:12" x14ac:dyDescent="0.25">
      <c r="A16" s="8">
        <v>80</v>
      </c>
      <c r="B16" s="35">
        <f>_xlfn.NORM.DIST(Table19[Iestājeksāmena rezultāti],$I$3,$I$4,FALSE)</f>
        <v>1.5082296563106603E-2</v>
      </c>
      <c r="C16" s="8">
        <v>6</v>
      </c>
      <c r="D16" s="35">
        <f>_xlfn.NORM.DIST(Table19[Gada atzīme],$L$3,$L$4,FALSE)</f>
        <v>0.30454751144463216</v>
      </c>
    </row>
    <row r="17" spans="1:4" x14ac:dyDescent="0.25">
      <c r="A17" s="8">
        <v>80</v>
      </c>
      <c r="B17" s="35">
        <f>_xlfn.NORM.DIST(Table19[Iestājeksāmena rezultāti],$I$3,$I$4,FALSE)</f>
        <v>1.5082296563106603E-2</v>
      </c>
      <c r="C17" s="8">
        <v>7</v>
      </c>
      <c r="D17" s="35">
        <f>_xlfn.NORM.DIST(Table19[Gada atzīme],$L$3,$L$4,FALSE)</f>
        <v>0.25222889680898658</v>
      </c>
    </row>
    <row r="18" spans="1:4" x14ac:dyDescent="0.25">
      <c r="A18" s="8">
        <v>80</v>
      </c>
      <c r="B18" s="35">
        <f>_xlfn.NORM.DIST(Table19[Iestājeksāmena rezultāti],$I$3,$I$4,FALSE)</f>
        <v>1.5082296563106603E-2</v>
      </c>
      <c r="C18" s="8">
        <v>7</v>
      </c>
      <c r="D18" s="35">
        <f>_xlfn.NORM.DIST(Table19[Gada atzīme],$L$3,$L$4,FALSE)</f>
        <v>0.25222889680898658</v>
      </c>
    </row>
    <row r="19" spans="1:4" x14ac:dyDescent="0.25">
      <c r="A19" s="8">
        <v>80</v>
      </c>
      <c r="B19" s="35">
        <f>_xlfn.NORM.DIST(Table19[Iestājeksāmena rezultāti],$I$3,$I$4,FALSE)</f>
        <v>1.5082296563106603E-2</v>
      </c>
      <c r="C19" s="8">
        <v>7</v>
      </c>
      <c r="D19" s="35">
        <f>_xlfn.NORM.DIST(Table19[Gada atzīme],$L$3,$L$4,FALSE)</f>
        <v>0.25222889680898658</v>
      </c>
    </row>
    <row r="20" spans="1:4" x14ac:dyDescent="0.25">
      <c r="A20" s="8">
        <v>80</v>
      </c>
      <c r="B20" s="35">
        <f>_xlfn.NORM.DIST(Table19[Iestājeksāmena rezultāti],$I$3,$I$4,FALSE)</f>
        <v>1.5082296563106603E-2</v>
      </c>
      <c r="C20" s="8">
        <v>7</v>
      </c>
      <c r="D20" s="35">
        <f>_xlfn.NORM.DIST(Table19[Gada atzīme],$L$3,$L$4,FALSE)</f>
        <v>0.25222889680898658</v>
      </c>
    </row>
    <row r="21" spans="1:4" x14ac:dyDescent="0.25">
      <c r="A21" s="8">
        <v>80</v>
      </c>
      <c r="B21" s="35">
        <f>_xlfn.NORM.DIST(Table19[Iestājeksāmena rezultāti],$I$3,$I$4,FALSE)</f>
        <v>1.5082296563106603E-2</v>
      </c>
      <c r="C21" s="8">
        <v>8</v>
      </c>
      <c r="D21" s="35">
        <f>_xlfn.NORM.DIST(Table19[Gada atzīme],$L$3,$L$4,FALSE)</f>
        <v>0.11528162838703529</v>
      </c>
    </row>
    <row r="22" spans="1:4" x14ac:dyDescent="0.25">
      <c r="A22" s="8">
        <v>80</v>
      </c>
      <c r="B22" s="35">
        <f>_xlfn.NORM.DIST(Table19[Iestājeksāmena rezultāti],$I$3,$I$4,FALSE)</f>
        <v>1.5082296563106603E-2</v>
      </c>
      <c r="C22" s="8">
        <v>8</v>
      </c>
      <c r="D22" s="35">
        <f>_xlfn.NORM.DIST(Table19[Gada atzīme],$L$3,$L$4,FALSE)</f>
        <v>0.11528162838703529</v>
      </c>
    </row>
    <row r="23" spans="1:4" x14ac:dyDescent="0.25">
      <c r="A23" s="8">
        <v>80</v>
      </c>
      <c r="B23" s="35">
        <f>_xlfn.NORM.DIST(Table19[Iestājeksāmena rezultāti],$I$3,$I$4,FALSE)</f>
        <v>1.5082296563106603E-2</v>
      </c>
      <c r="C23" s="8">
        <v>8</v>
      </c>
      <c r="D23" s="35">
        <f>_xlfn.NORM.DIST(Table19[Gada atzīme],$L$3,$L$4,FALSE)</f>
        <v>0.11528162838703529</v>
      </c>
    </row>
    <row r="24" spans="1:4" x14ac:dyDescent="0.25">
      <c r="A24" s="8">
        <v>80</v>
      </c>
      <c r="B24" s="35">
        <f>_xlfn.NORM.DIST(Table19[Iestājeksāmena rezultāti],$I$3,$I$4,FALSE)</f>
        <v>1.5082296563106603E-2</v>
      </c>
      <c r="C24" s="8">
        <v>8</v>
      </c>
      <c r="D24" s="35">
        <f>_xlfn.NORM.DIST(Table19[Gada atzīme],$L$3,$L$4,FALSE)</f>
        <v>0.11528162838703529</v>
      </c>
    </row>
    <row r="25" spans="1:4" x14ac:dyDescent="0.25">
      <c r="A25" s="8">
        <v>77</v>
      </c>
      <c r="B25" s="35">
        <f>_xlfn.NORM.DIST(Table19[Iestājeksāmena rezultāti],$I$3,$I$4,FALSE)</f>
        <v>1.7075197037408292E-2</v>
      </c>
      <c r="C25" s="8">
        <v>4</v>
      </c>
      <c r="D25" s="35">
        <f>_xlfn.NORM.DIST(Table19[Gada atzīme],$L$3,$L$4,FALSE)</f>
        <v>7.4619427828705939E-2</v>
      </c>
    </row>
    <row r="26" spans="1:4" x14ac:dyDescent="0.25">
      <c r="A26" s="8">
        <v>77</v>
      </c>
      <c r="B26" s="35">
        <f>_xlfn.NORM.DIST(Table19[Iestājeksāmena rezultāti],$I$3,$I$4,FALSE)</f>
        <v>1.7075197037408292E-2</v>
      </c>
      <c r="C26" s="8">
        <v>6</v>
      </c>
      <c r="D26" s="35">
        <f>_xlfn.NORM.DIST(Table19[Gada atzīme],$L$3,$L$4,FALSE)</f>
        <v>0.30454751144463216</v>
      </c>
    </row>
    <row r="27" spans="1:4" x14ac:dyDescent="0.25">
      <c r="A27" s="8">
        <v>73</v>
      </c>
      <c r="B27" s="35">
        <f>_xlfn.NORM.DIST(Table19[Iestājeksāmena rezultāti],$I$3,$I$4,FALSE)</f>
        <v>1.9339704219336652E-2</v>
      </c>
      <c r="C27" s="8">
        <v>4</v>
      </c>
      <c r="D27" s="35">
        <f>_xlfn.NORM.DIST(Table19[Gada atzīme],$L$3,$L$4,FALSE)</f>
        <v>7.4619427828705939E-2</v>
      </c>
    </row>
    <row r="28" spans="1:4" x14ac:dyDescent="0.25">
      <c r="A28" s="8">
        <v>70</v>
      </c>
      <c r="B28" s="35">
        <f>_xlfn.NORM.DIST(Table19[Iestājeksāmena rezultāti],$I$3,$I$4,FALSE)</f>
        <v>2.0591014084371667E-2</v>
      </c>
      <c r="C28" s="8">
        <v>5</v>
      </c>
      <c r="D28" s="35">
        <f>_xlfn.NORM.DIST(Table19[Gada atzīme],$L$3,$L$4,FALSE)</f>
        <v>0.20292742592188986</v>
      </c>
    </row>
    <row r="29" spans="1:4" x14ac:dyDescent="0.25">
      <c r="A29" s="8">
        <v>70</v>
      </c>
      <c r="B29" s="35">
        <f>_xlfn.NORM.DIST(Table19[Iestājeksāmena rezultāti],$I$3,$I$4,FALSE)</f>
        <v>2.0591014084371667E-2</v>
      </c>
      <c r="C29" s="8">
        <v>5</v>
      </c>
      <c r="D29" s="35">
        <f>_xlfn.NORM.DIST(Table19[Gada atzīme],$L$3,$L$4,FALSE)</f>
        <v>0.20292742592188986</v>
      </c>
    </row>
    <row r="30" spans="1:4" x14ac:dyDescent="0.25">
      <c r="A30" s="8">
        <v>70</v>
      </c>
      <c r="B30" s="35">
        <f>_xlfn.NORM.DIST(Table19[Iestājeksāmena rezultāti],$I$3,$I$4,FALSE)</f>
        <v>2.0591014084371667E-2</v>
      </c>
      <c r="C30" s="8">
        <v>5</v>
      </c>
      <c r="D30" s="35">
        <f>_xlfn.NORM.DIST(Table19[Gada atzīme],$L$3,$L$4,FALSE)</f>
        <v>0.20292742592188986</v>
      </c>
    </row>
    <row r="31" spans="1:4" x14ac:dyDescent="0.25">
      <c r="A31" s="8">
        <v>70</v>
      </c>
      <c r="B31" s="35">
        <f>_xlfn.NORM.DIST(Table19[Iestājeksāmena rezultāti],$I$3,$I$4,FALSE)</f>
        <v>2.0591014084371667E-2</v>
      </c>
      <c r="C31" s="8">
        <v>5</v>
      </c>
      <c r="D31" s="35">
        <f>_xlfn.NORM.DIST(Table19[Gada atzīme],$L$3,$L$4,FALSE)</f>
        <v>0.20292742592188986</v>
      </c>
    </row>
    <row r="32" spans="1:4" x14ac:dyDescent="0.25">
      <c r="A32" s="8">
        <v>70</v>
      </c>
      <c r="B32" s="35">
        <f>_xlfn.NORM.DIST(Table19[Iestājeksāmena rezultāti],$I$3,$I$4,FALSE)</f>
        <v>2.0591014084371667E-2</v>
      </c>
      <c r="C32" s="8">
        <v>5</v>
      </c>
      <c r="D32" s="35">
        <f>_xlfn.NORM.DIST(Table19[Gada atzīme],$L$3,$L$4,FALSE)</f>
        <v>0.20292742592188986</v>
      </c>
    </row>
    <row r="33" spans="1:4" x14ac:dyDescent="0.25">
      <c r="A33" s="8">
        <v>70</v>
      </c>
      <c r="B33" s="35">
        <f>_xlfn.NORM.DIST(Table19[Iestājeksāmena rezultāti],$I$3,$I$4,FALSE)</f>
        <v>2.0591014084371667E-2</v>
      </c>
      <c r="C33" s="8">
        <v>5</v>
      </c>
      <c r="D33" s="35">
        <f>_xlfn.NORM.DIST(Table19[Gada atzīme],$L$3,$L$4,FALSE)</f>
        <v>0.20292742592188986</v>
      </c>
    </row>
    <row r="34" spans="1:4" x14ac:dyDescent="0.25">
      <c r="A34" s="8">
        <v>70</v>
      </c>
      <c r="B34" s="35">
        <f>_xlfn.NORM.DIST(Table19[Iestājeksāmena rezultāti],$I$3,$I$4,FALSE)</f>
        <v>2.0591014084371667E-2</v>
      </c>
      <c r="C34" s="8">
        <v>5</v>
      </c>
      <c r="D34" s="35">
        <f>_xlfn.NORM.DIST(Table19[Gada atzīme],$L$3,$L$4,FALSE)</f>
        <v>0.20292742592188986</v>
      </c>
    </row>
    <row r="35" spans="1:4" x14ac:dyDescent="0.25">
      <c r="A35" s="8">
        <v>70</v>
      </c>
      <c r="B35" s="35">
        <f>_xlfn.NORM.DIST(Table19[Iestājeksāmena rezultāti],$I$3,$I$4,FALSE)</f>
        <v>2.0591014084371667E-2</v>
      </c>
      <c r="C35" s="8">
        <v>6</v>
      </c>
      <c r="D35" s="35">
        <f>_xlfn.NORM.DIST(Table19[Gada atzīme],$L$3,$L$4,FALSE)</f>
        <v>0.30454751144463216</v>
      </c>
    </row>
    <row r="36" spans="1:4" x14ac:dyDescent="0.25">
      <c r="A36" s="8">
        <v>70</v>
      </c>
      <c r="B36" s="35">
        <f>_xlfn.NORM.DIST(Table19[Iestājeksāmena rezultāti],$I$3,$I$4,FALSE)</f>
        <v>2.0591014084371667E-2</v>
      </c>
      <c r="C36" s="8">
        <v>6</v>
      </c>
      <c r="D36" s="35">
        <f>_xlfn.NORM.DIST(Table19[Gada atzīme],$L$3,$L$4,FALSE)</f>
        <v>0.30454751144463216</v>
      </c>
    </row>
    <row r="37" spans="1:4" x14ac:dyDescent="0.25">
      <c r="A37" s="8">
        <v>70</v>
      </c>
      <c r="B37" s="35">
        <f>_xlfn.NORM.DIST(Table19[Iestājeksāmena rezultāti],$I$3,$I$4,FALSE)</f>
        <v>2.0591014084371667E-2</v>
      </c>
      <c r="C37" s="8">
        <v>6</v>
      </c>
      <c r="D37" s="35">
        <f>_xlfn.NORM.DIST(Table19[Gada atzīme],$L$3,$L$4,FALSE)</f>
        <v>0.30454751144463216</v>
      </c>
    </row>
    <row r="38" spans="1:4" x14ac:dyDescent="0.25">
      <c r="A38" s="8">
        <v>70</v>
      </c>
      <c r="B38" s="35">
        <f>_xlfn.NORM.DIST(Table19[Iestājeksāmena rezultāti],$I$3,$I$4,FALSE)</f>
        <v>2.0591014084371667E-2</v>
      </c>
      <c r="C38" s="8">
        <v>6</v>
      </c>
      <c r="D38" s="35">
        <f>_xlfn.NORM.DIST(Table19[Gada atzīme],$L$3,$L$4,FALSE)</f>
        <v>0.30454751144463216</v>
      </c>
    </row>
    <row r="39" spans="1:4" x14ac:dyDescent="0.25">
      <c r="A39" s="8">
        <v>70</v>
      </c>
      <c r="B39" s="35">
        <f>_xlfn.NORM.DIST(Table19[Iestājeksāmena rezultāti],$I$3,$I$4,FALSE)</f>
        <v>2.0591014084371667E-2</v>
      </c>
      <c r="C39" s="8">
        <v>6</v>
      </c>
      <c r="D39" s="35">
        <f>_xlfn.NORM.DIST(Table19[Gada atzīme],$L$3,$L$4,FALSE)</f>
        <v>0.30454751144463216</v>
      </c>
    </row>
    <row r="40" spans="1:4" x14ac:dyDescent="0.25">
      <c r="A40" s="8">
        <v>70</v>
      </c>
      <c r="B40" s="35">
        <f>_xlfn.NORM.DIST(Table19[Iestājeksāmena rezultāti],$I$3,$I$4,FALSE)</f>
        <v>2.0591014084371667E-2</v>
      </c>
      <c r="C40" s="8">
        <v>7</v>
      </c>
      <c r="D40" s="35">
        <f>_xlfn.NORM.DIST(Table19[Gada atzīme],$L$3,$L$4,FALSE)</f>
        <v>0.25222889680898658</v>
      </c>
    </row>
    <row r="41" spans="1:4" x14ac:dyDescent="0.25">
      <c r="A41" s="8">
        <v>70</v>
      </c>
      <c r="B41" s="35">
        <f>_xlfn.NORM.DIST(Table19[Iestājeksāmena rezultāti],$I$3,$I$4,FALSE)</f>
        <v>2.0591014084371667E-2</v>
      </c>
      <c r="C41" s="8">
        <v>7</v>
      </c>
      <c r="D41" s="35">
        <f>_xlfn.NORM.DIST(Table19[Gada atzīme],$L$3,$L$4,FALSE)</f>
        <v>0.25222889680898658</v>
      </c>
    </row>
    <row r="42" spans="1:4" x14ac:dyDescent="0.25">
      <c r="A42" s="8">
        <v>70</v>
      </c>
      <c r="B42" s="35">
        <f>_xlfn.NORM.DIST(Table19[Iestājeksāmena rezultāti],$I$3,$I$4,FALSE)</f>
        <v>2.0591014084371667E-2</v>
      </c>
      <c r="C42" s="8">
        <v>7</v>
      </c>
      <c r="D42" s="35">
        <f>_xlfn.NORM.DIST(Table19[Gada atzīme],$L$3,$L$4,FALSE)</f>
        <v>0.25222889680898658</v>
      </c>
    </row>
    <row r="43" spans="1:4" x14ac:dyDescent="0.25">
      <c r="A43" s="8">
        <v>70</v>
      </c>
      <c r="B43" s="35">
        <f>_xlfn.NORM.DIST(Table19[Iestājeksāmena rezultāti],$I$3,$I$4,FALSE)</f>
        <v>2.0591014084371667E-2</v>
      </c>
      <c r="C43" s="8">
        <v>7</v>
      </c>
      <c r="D43" s="35">
        <f>_xlfn.NORM.DIST(Table19[Gada atzīme],$L$3,$L$4,FALSE)</f>
        <v>0.25222889680898658</v>
      </c>
    </row>
    <row r="44" spans="1:4" x14ac:dyDescent="0.25">
      <c r="A44" s="8">
        <v>68</v>
      </c>
      <c r="B44" s="35">
        <f>_xlfn.NORM.DIST(Table19[Iestājeksāmena rezultāti],$I$3,$I$4,FALSE)</f>
        <v>2.1158242645587487E-2</v>
      </c>
      <c r="C44" s="8">
        <v>4</v>
      </c>
      <c r="D44" s="35">
        <f>_xlfn.NORM.DIST(Table19[Gada atzīme],$L$3,$L$4,FALSE)</f>
        <v>7.4619427828705939E-2</v>
      </c>
    </row>
    <row r="45" spans="1:4" x14ac:dyDescent="0.25">
      <c r="A45" s="8">
        <v>67</v>
      </c>
      <c r="B45" s="35">
        <f>_xlfn.NORM.DIST(Table19[Iestājeksāmena rezultāti],$I$3,$I$4,FALSE)</f>
        <v>2.1353816085758308E-2</v>
      </c>
      <c r="C45" s="8">
        <v>6</v>
      </c>
      <c r="D45" s="35">
        <f>_xlfn.NORM.DIST(Table19[Gada atzīme],$L$3,$L$4,FALSE)</f>
        <v>0.30454751144463216</v>
      </c>
    </row>
    <row r="46" spans="1:4" x14ac:dyDescent="0.25">
      <c r="A46" s="8">
        <v>63</v>
      </c>
      <c r="B46" s="35">
        <f>_xlfn.NORM.DIST(Table19[Iestājeksāmena rezultāti],$I$3,$I$4,FALSE)</f>
        <v>2.1515872122319851E-2</v>
      </c>
      <c r="C46" s="8">
        <v>6</v>
      </c>
      <c r="D46" s="35">
        <f>_xlfn.NORM.DIST(Table19[Gada atzīme],$L$3,$L$4,FALSE)</f>
        <v>0.30454751144463216</v>
      </c>
    </row>
    <row r="47" spans="1:4" x14ac:dyDescent="0.25">
      <c r="A47" s="8">
        <v>63</v>
      </c>
      <c r="B47" s="35">
        <f>_xlfn.NORM.DIST(Table19[Iestājeksāmena rezultāti],$I$3,$I$4,FALSE)</f>
        <v>2.1515872122319851E-2</v>
      </c>
      <c r="C47" s="8">
        <v>6</v>
      </c>
      <c r="D47" s="35">
        <f>_xlfn.NORM.DIST(Table19[Gada atzīme],$L$3,$L$4,FALSE)</f>
        <v>0.30454751144463216</v>
      </c>
    </row>
    <row r="48" spans="1:4" x14ac:dyDescent="0.25">
      <c r="A48" s="8">
        <v>63</v>
      </c>
      <c r="B48" s="35">
        <f>_xlfn.NORM.DIST(Table19[Iestājeksāmena rezultāti],$I$3,$I$4,FALSE)</f>
        <v>2.1515872122319851E-2</v>
      </c>
      <c r="C48" s="8">
        <v>6</v>
      </c>
      <c r="D48" s="35">
        <f>_xlfn.NORM.DIST(Table19[Gada atzīme],$L$3,$L$4,FALSE)</f>
        <v>0.30454751144463216</v>
      </c>
    </row>
    <row r="49" spans="1:4" x14ac:dyDescent="0.25">
      <c r="A49" s="8">
        <v>63</v>
      </c>
      <c r="B49" s="35">
        <f>_xlfn.NORM.DIST(Table19[Iestājeksāmena rezultāti],$I$3,$I$4,FALSE)</f>
        <v>2.1515872122319851E-2</v>
      </c>
      <c r="C49" s="8">
        <v>7</v>
      </c>
      <c r="D49" s="35">
        <f>_xlfn.NORM.DIST(Table19[Gada atzīme],$L$3,$L$4,FALSE)</f>
        <v>0.25222889680898658</v>
      </c>
    </row>
    <row r="50" spans="1:4" x14ac:dyDescent="0.25">
      <c r="A50" s="8">
        <v>63</v>
      </c>
      <c r="B50" s="35">
        <f>_xlfn.NORM.DIST(Table19[Iestājeksāmena rezultāti],$I$3,$I$4,FALSE)</f>
        <v>2.1515872122319851E-2</v>
      </c>
      <c r="C50" s="8">
        <v>7</v>
      </c>
      <c r="D50" s="35">
        <f>_xlfn.NORM.DIST(Table19[Gada atzīme],$L$3,$L$4,FALSE)</f>
        <v>0.25222889680898658</v>
      </c>
    </row>
    <row r="51" spans="1:4" x14ac:dyDescent="0.25">
      <c r="A51" s="8">
        <v>63</v>
      </c>
      <c r="B51" s="35">
        <f>_xlfn.NORM.DIST(Table19[Iestājeksāmena rezultāti],$I$3,$I$4,FALSE)</f>
        <v>2.1515872122319851E-2</v>
      </c>
      <c r="C51" s="8">
        <v>7</v>
      </c>
      <c r="D51" s="35">
        <f>_xlfn.NORM.DIST(Table19[Gada atzīme],$L$3,$L$4,FALSE)</f>
        <v>0.25222889680898658</v>
      </c>
    </row>
    <row r="52" spans="1:4" x14ac:dyDescent="0.25">
      <c r="A52" s="8">
        <v>60</v>
      </c>
      <c r="B52" s="35">
        <f>_xlfn.NORM.DIST(Table19[Iestājeksāmena rezultāti],$I$3,$I$4,FALSE)</f>
        <v>2.0983908161719026E-2</v>
      </c>
      <c r="C52" s="8">
        <v>5</v>
      </c>
      <c r="D52" s="35">
        <f>_xlfn.NORM.DIST(Table19[Gada atzīme],$L$3,$L$4,FALSE)</f>
        <v>0.20292742592188986</v>
      </c>
    </row>
    <row r="53" spans="1:4" x14ac:dyDescent="0.25">
      <c r="A53" s="8">
        <v>60</v>
      </c>
      <c r="B53" s="35">
        <f>_xlfn.NORM.DIST(Table19[Iestājeksāmena rezultāti],$I$3,$I$4,FALSE)</f>
        <v>2.0983908161719026E-2</v>
      </c>
      <c r="C53" s="8">
        <v>5</v>
      </c>
      <c r="D53" s="35">
        <f>_xlfn.NORM.DIST(Table19[Gada atzīme],$L$3,$L$4,FALSE)</f>
        <v>0.20292742592188986</v>
      </c>
    </row>
    <row r="54" spans="1:4" x14ac:dyDescent="0.25">
      <c r="A54" s="8">
        <v>60</v>
      </c>
      <c r="B54" s="35">
        <f>_xlfn.NORM.DIST(Table19[Iestājeksāmena rezultāti],$I$3,$I$4,FALSE)</f>
        <v>2.0983908161719026E-2</v>
      </c>
      <c r="C54" s="8">
        <v>6</v>
      </c>
      <c r="D54" s="35">
        <f>_xlfn.NORM.DIST(Table19[Gada atzīme],$L$3,$L$4,FALSE)</f>
        <v>0.30454751144463216</v>
      </c>
    </row>
    <row r="55" spans="1:4" x14ac:dyDescent="0.25">
      <c r="A55" s="8">
        <v>60</v>
      </c>
      <c r="B55" s="35">
        <f>_xlfn.NORM.DIST(Table19[Iestājeksāmena rezultāti],$I$3,$I$4,FALSE)</f>
        <v>2.0983908161719026E-2</v>
      </c>
      <c r="C55" s="8">
        <v>6</v>
      </c>
      <c r="D55" s="35">
        <f>_xlfn.NORM.DIST(Table19[Gada atzīme],$L$3,$L$4,FALSE)</f>
        <v>0.30454751144463216</v>
      </c>
    </row>
    <row r="56" spans="1:4" x14ac:dyDescent="0.25">
      <c r="A56" s="8">
        <v>60</v>
      </c>
      <c r="B56" s="35">
        <f>_xlfn.NORM.DIST(Table19[Iestājeksāmena rezultāti],$I$3,$I$4,FALSE)</f>
        <v>2.0983908161719026E-2</v>
      </c>
      <c r="C56" s="8">
        <v>6</v>
      </c>
      <c r="D56" s="35">
        <f>_xlfn.NORM.DIST(Table19[Gada atzīme],$L$3,$L$4,FALSE)</f>
        <v>0.30454751144463216</v>
      </c>
    </row>
    <row r="57" spans="1:4" x14ac:dyDescent="0.25">
      <c r="A57" s="8">
        <v>60</v>
      </c>
      <c r="B57" s="35">
        <f>_xlfn.NORM.DIST(Table19[Iestājeksāmena rezultāti],$I$3,$I$4,FALSE)</f>
        <v>2.0983908161719026E-2</v>
      </c>
      <c r="C57" s="8">
        <v>7</v>
      </c>
      <c r="D57" s="35">
        <f>_xlfn.NORM.DIST(Table19[Gada atzīme],$L$3,$L$4,FALSE)</f>
        <v>0.25222889680898658</v>
      </c>
    </row>
    <row r="58" spans="1:4" x14ac:dyDescent="0.25">
      <c r="A58" s="8">
        <v>60</v>
      </c>
      <c r="B58" s="35">
        <f>_xlfn.NORM.DIST(Table19[Iestājeksāmena rezultāti],$I$3,$I$4,FALSE)</f>
        <v>2.0983908161719026E-2</v>
      </c>
      <c r="C58" s="8">
        <v>7</v>
      </c>
      <c r="D58" s="35">
        <f>_xlfn.NORM.DIST(Table19[Gada atzīme],$L$3,$L$4,FALSE)</f>
        <v>0.25222889680898658</v>
      </c>
    </row>
    <row r="59" spans="1:4" x14ac:dyDescent="0.25">
      <c r="A59" s="8">
        <v>60</v>
      </c>
      <c r="B59" s="35">
        <f>_xlfn.NORM.DIST(Table19[Iestājeksāmena rezultāti],$I$3,$I$4,FALSE)</f>
        <v>2.0983908161719026E-2</v>
      </c>
      <c r="C59" s="8">
        <v>8</v>
      </c>
      <c r="D59" s="35">
        <f>_xlfn.NORM.DIST(Table19[Gada atzīme],$L$3,$L$4,FALSE)</f>
        <v>0.11528162838703529</v>
      </c>
    </row>
    <row r="60" spans="1:4" x14ac:dyDescent="0.25">
      <c r="A60" s="8">
        <v>53</v>
      </c>
      <c r="B60" s="35">
        <f>_xlfn.NORM.DIST(Table19[Iestājeksāmena rezultāti],$I$3,$I$4,FALSE)</f>
        <v>1.7867609928580861E-2</v>
      </c>
      <c r="C60" s="8">
        <v>5</v>
      </c>
      <c r="D60" s="35">
        <f>_xlfn.NORM.DIST(Table19[Gada atzīme],$L$3,$L$4,FALSE)</f>
        <v>0.20292742592188986</v>
      </c>
    </row>
    <row r="61" spans="1:4" x14ac:dyDescent="0.25">
      <c r="A61" s="8">
        <v>50</v>
      </c>
      <c r="B61" s="35">
        <f>_xlfn.NORM.DIST(Table19[Iestājeksāmena rezultāti],$I$3,$I$4,FALSE)</f>
        <v>1.5962223948829259E-2</v>
      </c>
      <c r="C61" s="8">
        <v>5</v>
      </c>
      <c r="D61" s="35">
        <f>_xlfn.NORM.DIST(Table19[Gada atzīme],$L$3,$L$4,FALSE)</f>
        <v>0.20292742592188986</v>
      </c>
    </row>
    <row r="62" spans="1:4" x14ac:dyDescent="0.25">
      <c r="A62" s="8">
        <v>50</v>
      </c>
      <c r="B62" s="35">
        <f>_xlfn.NORM.DIST(Table19[Iestājeksāmena rezultāti],$I$3,$I$4,FALSE)</f>
        <v>1.5962223948829259E-2</v>
      </c>
      <c r="C62" s="8">
        <v>8</v>
      </c>
      <c r="D62" s="35">
        <f>_xlfn.NORM.DIST(Table19[Gada atzīme],$L$3,$L$4,FALSE)</f>
        <v>0.11528162838703529</v>
      </c>
    </row>
    <row r="63" spans="1:4" x14ac:dyDescent="0.25">
      <c r="A63" s="8">
        <v>47</v>
      </c>
      <c r="B63" s="35">
        <f>_xlfn.NORM.DIST(Table19[Iestājeksāmena rezultāti],$I$3,$I$4,FALSE)</f>
        <v>1.3889614455990565E-2</v>
      </c>
      <c r="C63" s="8">
        <v>4</v>
      </c>
      <c r="D63" s="35">
        <f>_xlfn.NORM.DIST(Table19[Gada atzīme],$L$3,$L$4,FALSE)</f>
        <v>7.4619427828705939E-2</v>
      </c>
    </row>
    <row r="64" spans="1:4" x14ac:dyDescent="0.25">
      <c r="A64" s="8">
        <v>47</v>
      </c>
      <c r="B64" s="35">
        <f>_xlfn.NORM.DIST(Table19[Iestājeksāmena rezultāti],$I$3,$I$4,FALSE)</f>
        <v>1.3889614455990565E-2</v>
      </c>
      <c r="C64" s="8">
        <v>4</v>
      </c>
      <c r="D64" s="35">
        <f>_xlfn.NORM.DIST(Table19[Gada atzīme],$L$3,$L$4,FALSE)</f>
        <v>7.4619427828705939E-2</v>
      </c>
    </row>
    <row r="65" spans="1:4" x14ac:dyDescent="0.25">
      <c r="A65" s="8">
        <v>47</v>
      </c>
      <c r="B65" s="35">
        <f>_xlfn.NORM.DIST(Table19[Iestājeksāmena rezultāti],$I$3,$I$4,FALSE)</f>
        <v>1.3889614455990565E-2</v>
      </c>
      <c r="C65" s="8">
        <v>5</v>
      </c>
      <c r="D65" s="35">
        <f>_xlfn.NORM.DIST(Table19[Gada atzīme],$L$3,$L$4,FALSE)</f>
        <v>0.20292742592188986</v>
      </c>
    </row>
    <row r="66" spans="1:4" x14ac:dyDescent="0.25">
      <c r="A66" s="8">
        <v>47</v>
      </c>
      <c r="B66" s="35">
        <f>_xlfn.NORM.DIST(Table19[Iestājeksāmena rezultāti],$I$3,$I$4,FALSE)</f>
        <v>1.3889614455990565E-2</v>
      </c>
      <c r="C66" s="8">
        <v>5</v>
      </c>
      <c r="D66" s="35">
        <f>_xlfn.NORM.DIST(Table19[Gada atzīme],$L$3,$L$4,FALSE)</f>
        <v>0.20292742592188986</v>
      </c>
    </row>
    <row r="67" spans="1:4" x14ac:dyDescent="0.25">
      <c r="A67" s="8">
        <v>47</v>
      </c>
      <c r="B67" s="35">
        <f>_xlfn.NORM.DIST(Table19[Iestājeksāmena rezultāti],$I$3,$I$4,FALSE)</f>
        <v>1.3889614455990565E-2</v>
      </c>
      <c r="C67" s="8">
        <v>6</v>
      </c>
      <c r="D67" s="35">
        <f>_xlfn.NORM.DIST(Table19[Gada atzīme],$L$3,$L$4,FALSE)</f>
        <v>0.30454751144463216</v>
      </c>
    </row>
    <row r="68" spans="1:4" x14ac:dyDescent="0.25">
      <c r="A68" s="8">
        <v>47</v>
      </c>
      <c r="B68" s="35">
        <f>_xlfn.NORM.DIST(Table19[Iestājeksāmena rezultāti],$I$3,$I$4,FALSE)</f>
        <v>1.3889614455990565E-2</v>
      </c>
      <c r="C68" s="8">
        <v>7</v>
      </c>
      <c r="D68" s="35">
        <f>_xlfn.NORM.DIST(Table19[Gada atzīme],$L$3,$L$4,FALSE)</f>
        <v>0.25222889680898658</v>
      </c>
    </row>
    <row r="69" spans="1:4" x14ac:dyDescent="0.25">
      <c r="A69" s="8">
        <v>43</v>
      </c>
      <c r="B69" s="35">
        <f>_xlfn.NORM.DIST(Table19[Iestājeksāmena rezultāti],$I$3,$I$4,FALSE)</f>
        <v>1.1075729808675147E-2</v>
      </c>
      <c r="C69" s="8">
        <v>6</v>
      </c>
      <c r="D69" s="35">
        <f>_xlfn.NORM.DIST(Table19[Gada atzīme],$L$3,$L$4,FALSE)</f>
        <v>0.30454751144463216</v>
      </c>
    </row>
    <row r="70" spans="1:4" x14ac:dyDescent="0.25">
      <c r="A70" s="8">
        <v>42</v>
      </c>
      <c r="B70" s="35">
        <f>_xlfn.NORM.DIST(Table19[Iestājeksāmena rezultāti],$I$3,$I$4,FALSE)</f>
        <v>1.0390055145901184E-2</v>
      </c>
      <c r="C70" s="8">
        <v>5</v>
      </c>
      <c r="D70" s="35">
        <f>_xlfn.NORM.DIST(Table19[Gada atzīme],$L$3,$L$4,FALSE)</f>
        <v>0.20292742592188986</v>
      </c>
    </row>
    <row r="71" spans="1:4" x14ac:dyDescent="0.25">
      <c r="A71" s="8">
        <v>40</v>
      </c>
      <c r="B71" s="35">
        <f>_xlfn.NORM.DIST(Table19[Iestājeksāmena rezultāti],$I$3,$I$4,FALSE)</f>
        <v>9.0635597897547882E-3</v>
      </c>
      <c r="C71" s="8">
        <v>5</v>
      </c>
      <c r="D71" s="35">
        <f>_xlfn.NORM.DIST(Table19[Gada atzīme],$L$3,$L$4,FALSE)</f>
        <v>0.20292742592188986</v>
      </c>
    </row>
    <row r="72" spans="1:4" x14ac:dyDescent="0.25">
      <c r="A72" s="8">
        <v>40</v>
      </c>
      <c r="B72" s="35">
        <f>_xlfn.NORM.DIST(Table19[Iestājeksāmena rezultāti],$I$3,$I$4,FALSE)</f>
        <v>9.0635597897547882E-3</v>
      </c>
      <c r="C72" s="8">
        <v>6</v>
      </c>
      <c r="D72" s="35">
        <f>_xlfn.NORM.DIST(Table19[Gada atzīme],$L$3,$L$4,FALSE)</f>
        <v>0.30454751144463216</v>
      </c>
    </row>
    <row r="73" spans="1:4" x14ac:dyDescent="0.25">
      <c r="A73" s="8">
        <v>40</v>
      </c>
      <c r="B73" s="35">
        <f>_xlfn.NORM.DIST(Table19[Iestājeksāmena rezultāti],$I$3,$I$4,FALSE)</f>
        <v>9.0635597897547882E-3</v>
      </c>
      <c r="C73" s="8">
        <v>6</v>
      </c>
      <c r="D73" s="35">
        <f>_xlfn.NORM.DIST(Table19[Gada atzīme],$L$3,$L$4,FALSE)</f>
        <v>0.30454751144463216</v>
      </c>
    </row>
    <row r="74" spans="1:4" x14ac:dyDescent="0.25">
      <c r="A74" s="8">
        <v>40</v>
      </c>
      <c r="B74" s="35">
        <f>_xlfn.NORM.DIST(Table19[Iestājeksāmena rezultāti],$I$3,$I$4,FALSE)</f>
        <v>9.0635597897547882E-3</v>
      </c>
      <c r="C74" s="8">
        <v>7</v>
      </c>
      <c r="D74" s="35">
        <f>_xlfn.NORM.DIST(Table19[Gada atzīme],$L$3,$L$4,FALSE)</f>
        <v>0.25222889680898658</v>
      </c>
    </row>
    <row r="75" spans="1:4" x14ac:dyDescent="0.25">
      <c r="A75" s="8">
        <v>37</v>
      </c>
      <c r="B75" s="35">
        <f>_xlfn.NORM.DIST(Table19[Iestājeksāmena rezultāti],$I$3,$I$4,FALSE)</f>
        <v>7.2242889766346739E-3</v>
      </c>
      <c r="C75" s="8">
        <v>5</v>
      </c>
      <c r="D75" s="35">
        <f>_xlfn.NORM.DIST(Table19[Gada atzīme],$L$3,$L$4,FALSE)</f>
        <v>0.20292742592188986</v>
      </c>
    </row>
    <row r="76" spans="1:4" x14ac:dyDescent="0.25">
      <c r="A76" s="8">
        <v>37</v>
      </c>
      <c r="B76" s="35">
        <f>_xlfn.NORM.DIST(Table19[Iestājeksāmena rezultāti],$I$3,$I$4,FALSE)</f>
        <v>7.2242889766346739E-3</v>
      </c>
      <c r="C76" s="8">
        <v>7</v>
      </c>
      <c r="D76" s="35">
        <f>_xlfn.NORM.DIST(Table19[Gada atzīme],$L$3,$L$4,FALSE)</f>
        <v>0.25222889680898658</v>
      </c>
    </row>
    <row r="77" spans="1:4" x14ac:dyDescent="0.25">
      <c r="A77" s="8">
        <v>33</v>
      </c>
      <c r="B77" s="35">
        <f>_xlfn.NORM.DIST(Table19[Iestājeksāmena rezultāti],$I$3,$I$4,FALSE)</f>
        <v>5.1247964930323867E-3</v>
      </c>
      <c r="C77" s="8">
        <v>6</v>
      </c>
      <c r="D77" s="35">
        <f>_xlfn.NORM.DIST(Table19[Gada atzīme],$L$3,$L$4,FALSE)</f>
        <v>0.30454751144463216</v>
      </c>
    </row>
    <row r="78" spans="1:4" x14ac:dyDescent="0.25">
      <c r="A78" s="8">
        <v>33</v>
      </c>
      <c r="B78" s="35">
        <f>_xlfn.NORM.DIST(Table19[Iestājeksāmena rezultāti],$I$3,$I$4,FALSE)</f>
        <v>5.1247964930323867E-3</v>
      </c>
      <c r="C78" s="8">
        <v>7</v>
      </c>
      <c r="D78" s="35">
        <f>_xlfn.NORM.DIST(Table19[Gada atzīme],$L$3,$L$4,FALSE)</f>
        <v>0.25222889680898658</v>
      </c>
    </row>
    <row r="79" spans="1:4" x14ac:dyDescent="0.25">
      <c r="A79" s="8">
        <v>30</v>
      </c>
      <c r="B79" s="35">
        <f>_xlfn.NORM.DIST(Table19[Iestājeksāmena rezultāti],$I$3,$I$4,FALSE)</f>
        <v>3.8415155012180876E-3</v>
      </c>
      <c r="C79" s="8">
        <v>4</v>
      </c>
      <c r="D79" s="35">
        <f>_xlfn.NORM.DIST(Table19[Gada atzīme],$L$3,$L$4,FALSE)</f>
        <v>7.4619427828705939E-2</v>
      </c>
    </row>
    <row r="80" spans="1:4" x14ac:dyDescent="0.25">
      <c r="A80" s="8">
        <v>30</v>
      </c>
      <c r="B80" s="35">
        <f>_xlfn.NORM.DIST(Table19[Iestājeksāmena rezultāti],$I$3,$I$4,FALSE)</f>
        <v>3.8415155012180876E-3</v>
      </c>
      <c r="C80" s="8">
        <v>5</v>
      </c>
      <c r="D80" s="35">
        <f>_xlfn.NORM.DIST(Table19[Gada atzīme],$L$3,$L$4,FALSE)</f>
        <v>0.20292742592188986</v>
      </c>
    </row>
    <row r="81" spans="1:4" x14ac:dyDescent="0.25">
      <c r="A81" s="8">
        <v>30</v>
      </c>
      <c r="B81" s="35">
        <f>_xlfn.NORM.DIST(Table19[Iestājeksāmena rezultāti],$I$3,$I$4,FALSE)</f>
        <v>3.8415155012180876E-3</v>
      </c>
      <c r="C81" s="8">
        <v>5</v>
      </c>
      <c r="D81" s="35">
        <f>_xlfn.NORM.DIST(Table19[Gada atzīme],$L$3,$L$4,FALSE)</f>
        <v>0.20292742592188986</v>
      </c>
    </row>
    <row r="82" spans="1:4" x14ac:dyDescent="0.25">
      <c r="A82" s="8">
        <v>30</v>
      </c>
      <c r="B82" s="35">
        <f>_xlfn.NORM.DIST(Table19[Iestājeksāmena rezultāti],$I$3,$I$4,FALSE)</f>
        <v>3.8415155012180876E-3</v>
      </c>
      <c r="C82" s="8">
        <v>7</v>
      </c>
      <c r="D82" s="35">
        <f>_xlfn.NORM.DIST(Table19[Gada atzīme],$L$3,$L$4,FALSE)</f>
        <v>0.25222889680898658</v>
      </c>
    </row>
    <row r="83" spans="1:4" x14ac:dyDescent="0.25">
      <c r="A83" s="8">
        <v>27</v>
      </c>
      <c r="B83" s="35">
        <f>_xlfn.NORM.DIST(Table19[Iestājeksāmena rezultāti],$I$3,$I$4,FALSE)</f>
        <v>2.804777469944566E-3</v>
      </c>
      <c r="C83" s="8">
        <v>5</v>
      </c>
      <c r="D83" s="35">
        <f>_xlfn.NORM.DIST(Table19[Gada atzīme],$L$3,$L$4,FALSE)</f>
        <v>0.20292742592188986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S8" sqref="S8"/>
    </sheetView>
  </sheetViews>
  <sheetFormatPr defaultRowHeight="15" x14ac:dyDescent="0.25"/>
  <cols>
    <col min="1" max="1" width="14.7109375" customWidth="1"/>
    <col min="2" max="2" width="13.7109375" customWidth="1"/>
    <col min="4" max="4" width="17.5703125" customWidth="1"/>
  </cols>
  <sheetData>
    <row r="1" spans="1:2" ht="45" x14ac:dyDescent="0.25">
      <c r="A1" s="3" t="s">
        <v>0</v>
      </c>
      <c r="B1" s="5" t="s">
        <v>1</v>
      </c>
    </row>
    <row r="2" spans="1:2" x14ac:dyDescent="0.25">
      <c r="A2" s="8">
        <v>100</v>
      </c>
      <c r="B2" s="8">
        <v>9</v>
      </c>
    </row>
    <row r="3" spans="1:2" x14ac:dyDescent="0.25">
      <c r="A3" s="8">
        <v>100</v>
      </c>
      <c r="B3" s="8">
        <v>9</v>
      </c>
    </row>
    <row r="4" spans="1:2" x14ac:dyDescent="0.25">
      <c r="A4" s="8">
        <v>90</v>
      </c>
      <c r="B4" s="8">
        <v>6</v>
      </c>
    </row>
    <row r="5" spans="1:2" x14ac:dyDescent="0.25">
      <c r="A5" s="8">
        <v>90</v>
      </c>
      <c r="B5" s="8">
        <v>7</v>
      </c>
    </row>
    <row r="6" spans="1:2" x14ac:dyDescent="0.25">
      <c r="A6" s="8">
        <v>90</v>
      </c>
      <c r="B6" s="8">
        <v>7</v>
      </c>
    </row>
    <row r="7" spans="1:2" x14ac:dyDescent="0.25">
      <c r="A7" s="8">
        <v>90</v>
      </c>
      <c r="B7" s="8">
        <v>7</v>
      </c>
    </row>
    <row r="8" spans="1:2" x14ac:dyDescent="0.25">
      <c r="A8" s="8">
        <v>90</v>
      </c>
      <c r="B8" s="8">
        <v>8</v>
      </c>
    </row>
    <row r="9" spans="1:2" x14ac:dyDescent="0.25">
      <c r="A9" s="8">
        <v>90</v>
      </c>
      <c r="B9" s="8">
        <v>8</v>
      </c>
    </row>
    <row r="10" spans="1:2" x14ac:dyDescent="0.25">
      <c r="A10" s="8">
        <v>90</v>
      </c>
      <c r="B10" s="8">
        <v>9</v>
      </c>
    </row>
    <row r="11" spans="1:2" x14ac:dyDescent="0.25">
      <c r="A11" s="8">
        <v>90</v>
      </c>
      <c r="B11" s="8">
        <v>9</v>
      </c>
    </row>
    <row r="12" spans="1:2" x14ac:dyDescent="0.25">
      <c r="A12" s="8">
        <v>87</v>
      </c>
      <c r="B12" s="8">
        <v>4</v>
      </c>
    </row>
    <row r="13" spans="1:2" x14ac:dyDescent="0.25">
      <c r="A13" s="8">
        <v>83</v>
      </c>
      <c r="B13" s="8">
        <v>7</v>
      </c>
    </row>
    <row r="14" spans="1:2" x14ac:dyDescent="0.25">
      <c r="A14" s="8">
        <v>80</v>
      </c>
      <c r="B14" s="8">
        <v>5</v>
      </c>
    </row>
    <row r="15" spans="1:2" x14ac:dyDescent="0.25">
      <c r="A15" s="8">
        <v>80</v>
      </c>
      <c r="B15" s="8">
        <v>5</v>
      </c>
    </row>
    <row r="16" spans="1:2" x14ac:dyDescent="0.25">
      <c r="A16" s="8">
        <v>80</v>
      </c>
      <c r="B16" s="8">
        <v>6</v>
      </c>
    </row>
    <row r="17" spans="1:5" x14ac:dyDescent="0.25">
      <c r="A17" s="8">
        <v>80</v>
      </c>
      <c r="B17" s="8">
        <v>7</v>
      </c>
    </row>
    <row r="18" spans="1:5" x14ac:dyDescent="0.25">
      <c r="A18" s="8">
        <v>80</v>
      </c>
      <c r="B18" s="8">
        <v>7</v>
      </c>
    </row>
    <row r="19" spans="1:5" x14ac:dyDescent="0.25">
      <c r="A19" s="8">
        <v>80</v>
      </c>
      <c r="B19" s="8">
        <v>7</v>
      </c>
    </row>
    <row r="20" spans="1:5" x14ac:dyDescent="0.25">
      <c r="A20" s="8">
        <v>80</v>
      </c>
      <c r="B20" s="8">
        <v>7</v>
      </c>
    </row>
    <row r="21" spans="1:5" x14ac:dyDescent="0.25">
      <c r="A21" s="8">
        <v>80</v>
      </c>
      <c r="B21" s="8">
        <v>8</v>
      </c>
    </row>
    <row r="22" spans="1:5" x14ac:dyDescent="0.25">
      <c r="A22" s="8">
        <v>80</v>
      </c>
      <c r="B22" s="8">
        <v>8</v>
      </c>
    </row>
    <row r="23" spans="1:5" x14ac:dyDescent="0.25">
      <c r="A23" s="8">
        <v>80</v>
      </c>
      <c r="B23" s="8">
        <v>8</v>
      </c>
    </row>
    <row r="24" spans="1:5" x14ac:dyDescent="0.25">
      <c r="A24" s="8">
        <v>80</v>
      </c>
      <c r="B24" s="8">
        <v>8</v>
      </c>
    </row>
    <row r="25" spans="1:5" x14ac:dyDescent="0.25">
      <c r="A25" s="8">
        <v>77</v>
      </c>
      <c r="B25" s="8">
        <v>4</v>
      </c>
    </row>
    <row r="26" spans="1:5" x14ac:dyDescent="0.25">
      <c r="A26" s="8">
        <v>77</v>
      </c>
      <c r="B26" s="8">
        <v>6</v>
      </c>
    </row>
    <row r="27" spans="1:5" x14ac:dyDescent="0.25">
      <c r="A27" s="8">
        <v>73</v>
      </c>
      <c r="B27" s="8">
        <v>4</v>
      </c>
      <c r="D27" t="s">
        <v>34</v>
      </c>
      <c r="E27">
        <f>PEARSON(A2:A83,B2:B83)</f>
        <v>0.41833060856010679</v>
      </c>
    </row>
    <row r="28" spans="1:5" x14ac:dyDescent="0.25">
      <c r="A28" s="8">
        <v>70</v>
      </c>
      <c r="B28" s="8">
        <v>5</v>
      </c>
    </row>
    <row r="29" spans="1:5" x14ac:dyDescent="0.25">
      <c r="A29" s="8">
        <v>70</v>
      </c>
      <c r="B29" s="8">
        <v>5</v>
      </c>
    </row>
    <row r="30" spans="1:5" x14ac:dyDescent="0.25">
      <c r="A30" s="8">
        <v>70</v>
      </c>
      <c r="B30" s="8">
        <v>5</v>
      </c>
    </row>
    <row r="31" spans="1:5" x14ac:dyDescent="0.25">
      <c r="A31" s="8">
        <v>70</v>
      </c>
      <c r="B31" s="8">
        <v>5</v>
      </c>
    </row>
    <row r="32" spans="1:5" x14ac:dyDescent="0.25">
      <c r="A32" s="8">
        <v>70</v>
      </c>
      <c r="B32" s="8">
        <v>5</v>
      </c>
    </row>
    <row r="33" spans="1:2" x14ac:dyDescent="0.25">
      <c r="A33" s="8">
        <v>70</v>
      </c>
      <c r="B33" s="8">
        <v>5</v>
      </c>
    </row>
    <row r="34" spans="1:2" x14ac:dyDescent="0.25">
      <c r="A34" s="8">
        <v>70</v>
      </c>
      <c r="B34" s="8">
        <v>5</v>
      </c>
    </row>
    <row r="35" spans="1:2" x14ac:dyDescent="0.25">
      <c r="A35" s="8">
        <v>70</v>
      </c>
      <c r="B35" s="8">
        <v>6</v>
      </c>
    </row>
    <row r="36" spans="1:2" x14ac:dyDescent="0.25">
      <c r="A36" s="8">
        <v>70</v>
      </c>
      <c r="B36" s="8">
        <v>6</v>
      </c>
    </row>
    <row r="37" spans="1:2" x14ac:dyDescent="0.25">
      <c r="A37" s="8">
        <v>70</v>
      </c>
      <c r="B37" s="8">
        <v>6</v>
      </c>
    </row>
    <row r="38" spans="1:2" x14ac:dyDescent="0.25">
      <c r="A38" s="8">
        <v>70</v>
      </c>
      <c r="B38" s="8">
        <v>6</v>
      </c>
    </row>
    <row r="39" spans="1:2" x14ac:dyDescent="0.25">
      <c r="A39" s="8">
        <v>70</v>
      </c>
      <c r="B39" s="8">
        <v>6</v>
      </c>
    </row>
    <row r="40" spans="1:2" x14ac:dyDescent="0.25">
      <c r="A40" s="8">
        <v>70</v>
      </c>
      <c r="B40" s="8">
        <v>7</v>
      </c>
    </row>
    <row r="41" spans="1:2" x14ac:dyDescent="0.25">
      <c r="A41" s="8">
        <v>70</v>
      </c>
      <c r="B41" s="8">
        <v>7</v>
      </c>
    </row>
    <row r="42" spans="1:2" x14ac:dyDescent="0.25">
      <c r="A42" s="8">
        <v>70</v>
      </c>
      <c r="B42" s="8">
        <v>7</v>
      </c>
    </row>
    <row r="43" spans="1:2" x14ac:dyDescent="0.25">
      <c r="A43" s="8">
        <v>70</v>
      </c>
      <c r="B43" s="8">
        <v>7</v>
      </c>
    </row>
    <row r="44" spans="1:2" x14ac:dyDescent="0.25">
      <c r="A44" s="8">
        <v>68</v>
      </c>
      <c r="B44" s="8">
        <v>4</v>
      </c>
    </row>
    <row r="45" spans="1:2" x14ac:dyDescent="0.25">
      <c r="A45" s="8">
        <v>67</v>
      </c>
      <c r="B45" s="8">
        <v>6</v>
      </c>
    </row>
    <row r="46" spans="1:2" x14ac:dyDescent="0.25">
      <c r="A46" s="8">
        <v>63</v>
      </c>
      <c r="B46" s="8">
        <v>6</v>
      </c>
    </row>
    <row r="47" spans="1:2" x14ac:dyDescent="0.25">
      <c r="A47" s="8">
        <v>63</v>
      </c>
      <c r="B47" s="8">
        <v>6</v>
      </c>
    </row>
    <row r="48" spans="1:2" x14ac:dyDescent="0.25">
      <c r="A48" s="8">
        <v>63</v>
      </c>
      <c r="B48" s="8">
        <v>6</v>
      </c>
    </row>
    <row r="49" spans="1:2" x14ac:dyDescent="0.25">
      <c r="A49" s="8">
        <v>63</v>
      </c>
      <c r="B49" s="8">
        <v>7</v>
      </c>
    </row>
    <row r="50" spans="1:2" x14ac:dyDescent="0.25">
      <c r="A50" s="8">
        <v>63</v>
      </c>
      <c r="B50" s="8">
        <v>7</v>
      </c>
    </row>
    <row r="51" spans="1:2" x14ac:dyDescent="0.25">
      <c r="A51" s="8">
        <v>63</v>
      </c>
      <c r="B51" s="8">
        <v>7</v>
      </c>
    </row>
    <row r="52" spans="1:2" x14ac:dyDescent="0.25">
      <c r="A52" s="8">
        <v>60</v>
      </c>
      <c r="B52" s="8">
        <v>5</v>
      </c>
    </row>
    <row r="53" spans="1:2" x14ac:dyDescent="0.25">
      <c r="A53" s="8">
        <v>60</v>
      </c>
      <c r="B53" s="8">
        <v>5</v>
      </c>
    </row>
    <row r="54" spans="1:2" x14ac:dyDescent="0.25">
      <c r="A54" s="8">
        <v>60</v>
      </c>
      <c r="B54" s="8">
        <v>6</v>
      </c>
    </row>
    <row r="55" spans="1:2" x14ac:dyDescent="0.25">
      <c r="A55" s="8">
        <v>60</v>
      </c>
      <c r="B55" s="8">
        <v>6</v>
      </c>
    </row>
    <row r="56" spans="1:2" x14ac:dyDescent="0.25">
      <c r="A56" s="8">
        <v>60</v>
      </c>
      <c r="B56" s="8">
        <v>6</v>
      </c>
    </row>
    <row r="57" spans="1:2" x14ac:dyDescent="0.25">
      <c r="A57" s="8">
        <v>60</v>
      </c>
      <c r="B57" s="8">
        <v>7</v>
      </c>
    </row>
    <row r="58" spans="1:2" x14ac:dyDescent="0.25">
      <c r="A58" s="8">
        <v>60</v>
      </c>
      <c r="B58" s="8">
        <v>7</v>
      </c>
    </row>
    <row r="59" spans="1:2" x14ac:dyDescent="0.25">
      <c r="A59" s="8">
        <v>60</v>
      </c>
      <c r="B59" s="8">
        <v>8</v>
      </c>
    </row>
    <row r="60" spans="1:2" x14ac:dyDescent="0.25">
      <c r="A60" s="8">
        <v>53</v>
      </c>
      <c r="B60" s="8">
        <v>5</v>
      </c>
    </row>
    <row r="61" spans="1:2" x14ac:dyDescent="0.25">
      <c r="A61" s="8">
        <v>50</v>
      </c>
      <c r="B61" s="8">
        <v>5</v>
      </c>
    </row>
    <row r="62" spans="1:2" x14ac:dyDescent="0.25">
      <c r="A62" s="8">
        <v>50</v>
      </c>
      <c r="B62" s="8">
        <v>8</v>
      </c>
    </row>
    <row r="63" spans="1:2" x14ac:dyDescent="0.25">
      <c r="A63" s="8">
        <v>47</v>
      </c>
      <c r="B63" s="8">
        <v>4</v>
      </c>
    </row>
    <row r="64" spans="1:2" x14ac:dyDescent="0.25">
      <c r="A64" s="8">
        <v>47</v>
      </c>
      <c r="B64" s="8">
        <v>4</v>
      </c>
    </row>
    <row r="65" spans="1:2" x14ac:dyDescent="0.25">
      <c r="A65" s="8">
        <v>47</v>
      </c>
      <c r="B65" s="8">
        <v>5</v>
      </c>
    </row>
    <row r="66" spans="1:2" x14ac:dyDescent="0.25">
      <c r="A66" s="8">
        <v>47</v>
      </c>
      <c r="B66" s="8">
        <v>5</v>
      </c>
    </row>
    <row r="67" spans="1:2" x14ac:dyDescent="0.25">
      <c r="A67" s="8">
        <v>47</v>
      </c>
      <c r="B67" s="8">
        <v>6</v>
      </c>
    </row>
    <row r="68" spans="1:2" x14ac:dyDescent="0.25">
      <c r="A68" s="8">
        <v>47</v>
      </c>
      <c r="B68" s="8">
        <v>7</v>
      </c>
    </row>
    <row r="69" spans="1:2" x14ac:dyDescent="0.25">
      <c r="A69" s="8">
        <v>43</v>
      </c>
      <c r="B69" s="8">
        <v>6</v>
      </c>
    </row>
    <row r="70" spans="1:2" x14ac:dyDescent="0.25">
      <c r="A70" s="8">
        <v>42</v>
      </c>
      <c r="B70" s="8">
        <v>5</v>
      </c>
    </row>
    <row r="71" spans="1:2" x14ac:dyDescent="0.25">
      <c r="A71" s="8">
        <v>40</v>
      </c>
      <c r="B71" s="8">
        <v>5</v>
      </c>
    </row>
    <row r="72" spans="1:2" x14ac:dyDescent="0.25">
      <c r="A72" s="8">
        <v>40</v>
      </c>
      <c r="B72" s="8">
        <v>6</v>
      </c>
    </row>
    <row r="73" spans="1:2" x14ac:dyDescent="0.25">
      <c r="A73" s="8">
        <v>40</v>
      </c>
      <c r="B73" s="8">
        <v>6</v>
      </c>
    </row>
    <row r="74" spans="1:2" x14ac:dyDescent="0.25">
      <c r="A74" s="8">
        <v>40</v>
      </c>
      <c r="B74" s="8">
        <v>7</v>
      </c>
    </row>
    <row r="75" spans="1:2" x14ac:dyDescent="0.25">
      <c r="A75" s="8">
        <v>37</v>
      </c>
      <c r="B75" s="8">
        <v>5</v>
      </c>
    </row>
    <row r="76" spans="1:2" x14ac:dyDescent="0.25">
      <c r="A76" s="8">
        <v>37</v>
      </c>
      <c r="B76" s="8">
        <v>7</v>
      </c>
    </row>
    <row r="77" spans="1:2" x14ac:dyDescent="0.25">
      <c r="A77" s="8">
        <v>33</v>
      </c>
      <c r="B77" s="8">
        <v>6</v>
      </c>
    </row>
    <row r="78" spans="1:2" x14ac:dyDescent="0.25">
      <c r="A78" s="8">
        <v>33</v>
      </c>
      <c r="B78" s="8">
        <v>7</v>
      </c>
    </row>
    <row r="79" spans="1:2" x14ac:dyDescent="0.25">
      <c r="A79" s="8">
        <v>30</v>
      </c>
      <c r="B79" s="8">
        <v>4</v>
      </c>
    </row>
    <row r="80" spans="1:2" x14ac:dyDescent="0.25">
      <c r="A80" s="8">
        <v>30</v>
      </c>
      <c r="B80" s="8">
        <v>5</v>
      </c>
    </row>
    <row r="81" spans="1:2" x14ac:dyDescent="0.25">
      <c r="A81" s="8">
        <v>30</v>
      </c>
      <c r="B81" s="8">
        <v>5</v>
      </c>
    </row>
    <row r="82" spans="1:2" x14ac:dyDescent="0.25">
      <c r="A82" s="8">
        <v>30</v>
      </c>
      <c r="B82" s="8">
        <v>7</v>
      </c>
    </row>
    <row r="83" spans="1:2" x14ac:dyDescent="0.25">
      <c r="A83" s="8">
        <v>27</v>
      </c>
      <c r="B83" s="8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Dati</vt:lpstr>
      <vt:lpstr>Biežuma tabulas</vt:lpstr>
      <vt:lpstr>Kastu grafiki</vt:lpstr>
      <vt:lpstr>Standartnovirze</vt:lpstr>
      <vt:lpstr>Korelācija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Egle</dc:creator>
  <cp:lastModifiedBy>Laura Egle</cp:lastModifiedBy>
  <dcterms:created xsi:type="dcterms:W3CDTF">2023-02-24T08:44:08Z</dcterms:created>
  <dcterms:modified xsi:type="dcterms:W3CDTF">2023-02-24T09:48:54Z</dcterms:modified>
</cp:coreProperties>
</file>