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jn\Desktop\"/>
    </mc:Choice>
  </mc:AlternateContent>
  <xr:revisionPtr revIDLastSave="0" documentId="13_ncr:1_{6F3C71B6-7D37-4285-AE57-6B6F3557FB01}" xr6:coauthVersionLast="47" xr6:coauthVersionMax="47" xr10:uidLastSave="{00000000-0000-0000-0000-000000000000}"/>
  <bookViews>
    <workbookView xWindow="-120" yWindow="-120" windowWidth="29040" windowHeight="15720" xr2:uid="{A37B22E3-B21C-4423-B76B-67FB5DAC323F}"/>
  </bookViews>
  <sheets>
    <sheet name="Blad1" sheetId="1" r:id="rId1"/>
  </sheets>
  <definedNames>
    <definedName name="solver_adj" localSheetId="0" hidden="1">Blad1!$H$15:$H$16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Blad1!$H$19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M22" i="1" s="1"/>
  <c r="L23" i="1"/>
  <c r="L24" i="1"/>
  <c r="L25" i="1"/>
  <c r="L26" i="1"/>
  <c r="L27" i="1"/>
  <c r="M27" i="1" s="1"/>
  <c r="L28" i="1"/>
  <c r="L29" i="1"/>
  <c r="M29" i="1" s="1"/>
  <c r="L30" i="1"/>
  <c r="M30" i="1" s="1"/>
  <c r="L21" i="1"/>
  <c r="M25" i="1"/>
  <c r="M28" i="1"/>
  <c r="K21" i="1"/>
  <c r="M23" i="1"/>
  <c r="M24" i="1"/>
  <c r="M26" i="1"/>
  <c r="K22" i="1"/>
  <c r="K23" i="1"/>
  <c r="K24" i="1"/>
  <c r="K25" i="1"/>
  <c r="K26" i="1"/>
  <c r="K27" i="1"/>
  <c r="K28" i="1"/>
  <c r="K29" i="1"/>
  <c r="K30" i="1"/>
  <c r="I21" i="1"/>
  <c r="I22" i="1"/>
  <c r="I23" i="1"/>
  <c r="I24" i="1"/>
  <c r="I25" i="1"/>
  <c r="I26" i="1"/>
  <c r="I27" i="1"/>
  <c r="I28" i="1"/>
  <c r="I29" i="1"/>
  <c r="I30" i="1"/>
  <c r="G22" i="1"/>
  <c r="G21" i="1"/>
  <c r="G23" i="1"/>
  <c r="G24" i="1"/>
  <c r="G25" i="1"/>
  <c r="G26" i="1"/>
  <c r="G27" i="1"/>
  <c r="G28" i="1"/>
  <c r="G29" i="1"/>
  <c r="G30" i="1"/>
  <c r="E21" i="1"/>
  <c r="F21" i="1" s="1"/>
  <c r="E22" i="1"/>
  <c r="F22" i="1" s="1"/>
  <c r="E28" i="1"/>
  <c r="F28" i="1" s="1"/>
  <c r="E29" i="1"/>
  <c r="F29" i="1" s="1"/>
  <c r="E30" i="1"/>
  <c r="F30" i="1" s="1"/>
  <c r="D30" i="1"/>
  <c r="C30" i="1"/>
  <c r="D21" i="1"/>
  <c r="D22" i="1"/>
  <c r="D23" i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D29" i="1"/>
  <c r="C21" i="1"/>
  <c r="C22" i="1"/>
  <c r="C23" i="1"/>
  <c r="E23" i="1" s="1"/>
  <c r="F23" i="1" s="1"/>
  <c r="C24" i="1"/>
  <c r="C25" i="1"/>
  <c r="C26" i="1"/>
  <c r="C27" i="1"/>
  <c r="C28" i="1"/>
  <c r="C29" i="1"/>
  <c r="B3" i="1"/>
  <c r="M21" i="1" l="1"/>
  <c r="N20" i="1" s="1"/>
  <c r="H28" i="1"/>
  <c r="H27" i="1"/>
  <c r="H26" i="1"/>
  <c r="H22" i="1"/>
  <c r="H25" i="1"/>
  <c r="H24" i="1"/>
  <c r="H29" i="1"/>
  <c r="H23" i="1"/>
  <c r="H30" i="1"/>
  <c r="H21" i="1"/>
  <c r="H19" i="1" l="1"/>
  <c r="D13" i="1" l="1"/>
  <c r="B13" i="1"/>
  <c r="B4" i="1"/>
  <c r="B6" i="1" s="1"/>
  <c r="D6" i="1" l="1"/>
  <c r="B14" i="1"/>
  <c r="B16" i="1" s="1"/>
  <c r="D14" i="1" l="1"/>
  <c r="D16" i="1" s="1"/>
</calcChain>
</file>

<file path=xl/sharedStrings.xml><?xml version="1.0" encoding="utf-8"?>
<sst xmlns="http://schemas.openxmlformats.org/spreadsheetml/2006/main" count="28" uniqueCount="23">
  <si>
    <t>X</t>
  </si>
  <si>
    <t>v</t>
  </si>
  <si>
    <t>v0</t>
  </si>
  <si>
    <t>T</t>
  </si>
  <si>
    <t>T0</t>
  </si>
  <si>
    <t>iso vg 220</t>
  </si>
  <si>
    <t>lam</t>
  </si>
  <si>
    <t>log(log(v+lam)</t>
  </si>
  <si>
    <t>xe</t>
  </si>
  <si>
    <t>andere kant</t>
  </si>
  <si>
    <t>verschil</t>
  </si>
  <si>
    <t>v40</t>
  </si>
  <si>
    <t>v100</t>
  </si>
  <si>
    <t>t40</t>
  </si>
  <si>
    <t>t100</t>
  </si>
  <si>
    <t>met 10 en e hetzelfde</t>
  </si>
  <si>
    <t>benaderde X</t>
  </si>
  <si>
    <t>abs</t>
  </si>
  <si>
    <t>afw</t>
  </si>
  <si>
    <t>T70</t>
  </si>
  <si>
    <t>rechts</t>
  </si>
  <si>
    <t>v70</t>
  </si>
  <si>
    <t>vberekend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</si>
</sst>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X-waarden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Blad1!$F$21:$F$30</c:f>
              <c:numCache>
                <c:formatCode>General</c:formatCode>
                <c:ptCount val="10"/>
                <c:pt idx="0">
                  <c:v>3.8026045250630998</c:v>
                </c:pt>
                <c:pt idx="1">
                  <c:v>3.7402837200433376</c:v>
                </c:pt>
                <c:pt idx="2">
                  <c:v>3.6722193504384482</c:v>
                </c:pt>
                <c:pt idx="3">
                  <c:v>3.5750016452504818</c:v>
                </c:pt>
                <c:pt idx="4">
                  <c:v>3.4792676504622904</c:v>
                </c:pt>
                <c:pt idx="5">
                  <c:v>3.4146091379062939</c:v>
                </c:pt>
                <c:pt idx="6">
                  <c:v>3.3498757291422141</c:v>
                </c:pt>
                <c:pt idx="7">
                  <c:v>3.3067426449153463</c:v>
                </c:pt>
                <c:pt idx="8">
                  <c:v>3.2619954041854085</c:v>
                </c:pt>
                <c:pt idx="9">
                  <c:v>3.2224836278135922</c:v>
                </c:pt>
              </c:numCache>
            </c:numRef>
          </c:xVal>
          <c:yVal>
            <c:numRef>
              <c:f>Blad1!$A$21:$A$30</c:f>
              <c:numCache>
                <c:formatCode>General</c:formatCode>
                <c:ptCount val="10"/>
                <c:pt idx="0">
                  <c:v>32</c:v>
                </c:pt>
                <c:pt idx="1">
                  <c:v>46</c:v>
                </c:pt>
                <c:pt idx="2">
                  <c:v>68</c:v>
                </c:pt>
                <c:pt idx="3">
                  <c:v>100</c:v>
                </c:pt>
                <c:pt idx="4">
                  <c:v>150</c:v>
                </c:pt>
                <c:pt idx="5">
                  <c:v>220</c:v>
                </c:pt>
                <c:pt idx="6">
                  <c:v>320</c:v>
                </c:pt>
                <c:pt idx="7">
                  <c:v>460</c:v>
                </c:pt>
                <c:pt idx="8">
                  <c:v>680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4BEF-81EB-CF83263B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2767"/>
        <c:axId val="672353183"/>
      </c:scatterChart>
      <c:valAx>
        <c:axId val="6723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2353183"/>
        <c:crosses val="autoZero"/>
        <c:crossBetween val="midCat"/>
      </c:valAx>
      <c:valAx>
        <c:axId val="672353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23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X-waarden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Blad1!$A$21:$A$30</c:f>
              <c:numCache>
                <c:formatCode>General</c:formatCode>
                <c:ptCount val="10"/>
                <c:pt idx="0">
                  <c:v>32</c:v>
                </c:pt>
                <c:pt idx="1">
                  <c:v>46</c:v>
                </c:pt>
                <c:pt idx="2">
                  <c:v>68</c:v>
                </c:pt>
                <c:pt idx="3">
                  <c:v>100</c:v>
                </c:pt>
                <c:pt idx="4">
                  <c:v>150</c:v>
                </c:pt>
                <c:pt idx="5">
                  <c:v>220</c:v>
                </c:pt>
                <c:pt idx="6">
                  <c:v>320</c:v>
                </c:pt>
                <c:pt idx="7">
                  <c:v>460</c:v>
                </c:pt>
                <c:pt idx="8">
                  <c:v>680</c:v>
                </c:pt>
                <c:pt idx="9">
                  <c:v>1000</c:v>
                </c:pt>
              </c:numCache>
            </c:numRef>
          </c:xVal>
          <c:yVal>
            <c:numRef>
              <c:f>Blad1!$F$21:$F$30</c:f>
              <c:numCache>
                <c:formatCode>General</c:formatCode>
                <c:ptCount val="10"/>
                <c:pt idx="0">
                  <c:v>3.8026045250630998</c:v>
                </c:pt>
                <c:pt idx="1">
                  <c:v>3.7402837200433376</c:v>
                </c:pt>
                <c:pt idx="2">
                  <c:v>3.6722193504384482</c:v>
                </c:pt>
                <c:pt idx="3">
                  <c:v>3.5750016452504818</c:v>
                </c:pt>
                <c:pt idx="4">
                  <c:v>3.4792676504622904</c:v>
                </c:pt>
                <c:pt idx="5">
                  <c:v>3.4146091379062939</c:v>
                </c:pt>
                <c:pt idx="6">
                  <c:v>3.3498757291422141</c:v>
                </c:pt>
                <c:pt idx="7">
                  <c:v>3.3067426449153463</c:v>
                </c:pt>
                <c:pt idx="8">
                  <c:v>3.2619954041854085</c:v>
                </c:pt>
                <c:pt idx="9">
                  <c:v>3.2224836278135922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9-4C76-A27D-93870074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79055"/>
        <c:axId val="856283215"/>
      </c:scatterChart>
      <c:valAx>
        <c:axId val="8562790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6283215"/>
        <c:crosses val="autoZero"/>
        <c:crossBetween val="midCat"/>
      </c:valAx>
      <c:valAx>
        <c:axId val="85628321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627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31</xdr:row>
      <xdr:rowOff>185737</xdr:rowOff>
    </xdr:from>
    <xdr:to>
      <xdr:col>9</xdr:col>
      <xdr:colOff>123825</xdr:colOff>
      <xdr:row>46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97AA4F7-75D3-4577-B4D3-057ECE7F2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147637</xdr:colOff>
      <xdr:row>31</xdr:row>
      <xdr:rowOff>100012</xdr:rowOff>
    </xdr:from>
    <xdr:to>
      <xdr:col>17</xdr:col>
      <xdr:colOff>452437</xdr:colOff>
      <xdr:row>45</xdr:row>
      <xdr:rowOff>176212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4CFC097-3FCA-4688-9042-AEEB3B48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DE9D-1AEF-4AEE-BD1D-02D55E31BC82}">
  <dimension ref="A1:N30"/>
  <sheetViews>
    <sheetView tabSelected="1" topLeftCell="A10" zoomScale="120" zoomScaleNormal="120" workbookViewId="0">
      <selection activeCell="N20" sqref="N20"/>
    </sheetView>
  </sheetViews>
  <sheetFormatPr defaultRowHeight="15" x14ac:dyDescent="0.25"/>
  <cols>
    <col min="11" max="11" width="10.7109375" bestFit="1" customWidth="1"/>
  </cols>
  <sheetData>
    <row r="1" spans="1:10" x14ac:dyDescent="0.25">
      <c r="A1" t="s">
        <v>1</v>
      </c>
      <c r="B1">
        <v>11.05</v>
      </c>
      <c r="C1" t="s">
        <v>6</v>
      </c>
      <c r="D1">
        <v>0.7</v>
      </c>
    </row>
    <row r="2" spans="1:10" x14ac:dyDescent="0.25">
      <c r="A2" t="s">
        <v>2</v>
      </c>
      <c r="B2">
        <v>100</v>
      </c>
      <c r="J2">
        <v>2.1947958147154982</v>
      </c>
    </row>
    <row r="3" spans="1:10" x14ac:dyDescent="0.25">
      <c r="A3" t="s">
        <v>3</v>
      </c>
      <c r="B3">
        <f>100+273</f>
        <v>373</v>
      </c>
    </row>
    <row r="4" spans="1:10" x14ac:dyDescent="0.25">
      <c r="A4" t="s">
        <v>4</v>
      </c>
      <c r="B4">
        <f>40+273</f>
        <v>313</v>
      </c>
    </row>
    <row r="6" spans="1:10" x14ac:dyDescent="0.25">
      <c r="A6" t="s">
        <v>0</v>
      </c>
      <c r="B6" s="1">
        <f>(LOG10(LOG10(B1+D1))-LOG10(LOG10(B2+D1)))/(LOG(B3/B4))</f>
        <v>-3.5750016452504818</v>
      </c>
      <c r="C6" t="s">
        <v>8</v>
      </c>
      <c r="D6" s="1">
        <f>(LN(LN(B1+D1))-LN(LN(B2+D1)))/(LN(B3/B4))</f>
        <v>-3.5750016452504805</v>
      </c>
      <c r="J6" s="1">
        <v>-3.7402837200433376</v>
      </c>
    </row>
    <row r="8" spans="1:10" x14ac:dyDescent="0.25">
      <c r="A8" t="s">
        <v>5</v>
      </c>
      <c r="J8">
        <v>-3.2807592132912982</v>
      </c>
    </row>
    <row r="9" spans="1:10" x14ac:dyDescent="0.25">
      <c r="A9" t="s">
        <v>1</v>
      </c>
      <c r="B9">
        <v>17.168252613503718</v>
      </c>
    </row>
    <row r="10" spans="1:10" x14ac:dyDescent="0.25">
      <c r="A10" t="s">
        <v>2</v>
      </c>
      <c r="B10">
        <v>220</v>
      </c>
    </row>
    <row r="13" spans="1:10" x14ac:dyDescent="0.25">
      <c r="A13" t="s">
        <v>7</v>
      </c>
      <c r="B13">
        <f>LOG10(LOG10(B9+D1))</f>
        <v>9.7632801184942636E-2</v>
      </c>
      <c r="D13">
        <f>LN(LN(B9+D1))</f>
        <v>1.0588402778436561</v>
      </c>
    </row>
    <row r="14" spans="1:10" x14ac:dyDescent="0.25">
      <c r="A14" t="s">
        <v>9</v>
      </c>
      <c r="B14">
        <f>LOG10(LOG10(B10+D1))+B6*LOG10(B3/B4)</f>
        <v>9.7632789947775134E-2</v>
      </c>
      <c r="D14">
        <f>LN(LN(B10+D1))+B6*LN(B3/B4)</f>
        <v>1.0588402519691218</v>
      </c>
    </row>
    <row r="15" spans="1:10" x14ac:dyDescent="0.25">
      <c r="G15">
        <v>1</v>
      </c>
      <c r="H15">
        <v>198520029095.90137</v>
      </c>
    </row>
    <row r="16" spans="1:10" x14ac:dyDescent="0.25">
      <c r="A16" t="s">
        <v>10</v>
      </c>
      <c r="B16">
        <f>ABS(B13-B14)</f>
        <v>1.1237167502065049E-8</v>
      </c>
      <c r="D16">
        <f>ABS(D13-D14)</f>
        <v>2.5874534292924523E-8</v>
      </c>
      <c r="G16">
        <v>2</v>
      </c>
      <c r="H16">
        <v>5.975502911823555</v>
      </c>
    </row>
    <row r="18" spans="1:14" x14ac:dyDescent="0.25">
      <c r="E18" t="s">
        <v>15</v>
      </c>
    </row>
    <row r="19" spans="1:14" x14ac:dyDescent="0.25">
      <c r="E19" t="s">
        <v>6</v>
      </c>
      <c r="F19">
        <v>0.7</v>
      </c>
      <c r="H19">
        <f>AVERAGE(H21:H30)</f>
        <v>2.4520579803742761E-2</v>
      </c>
    </row>
    <row r="20" spans="1:14" x14ac:dyDescent="0.25">
      <c r="A20" t="s">
        <v>11</v>
      </c>
      <c r="B20" t="s">
        <v>12</v>
      </c>
      <c r="C20" t="s">
        <v>13</v>
      </c>
      <c r="D20" t="s">
        <v>14</v>
      </c>
      <c r="E20" t="s">
        <v>0</v>
      </c>
      <c r="F20" t="s">
        <v>17</v>
      </c>
      <c r="G20" t="s">
        <v>16</v>
      </c>
      <c r="H20" t="s">
        <v>18</v>
      </c>
      <c r="I20" t="s">
        <v>19</v>
      </c>
      <c r="J20" t="s">
        <v>21</v>
      </c>
      <c r="K20" t="s">
        <v>20</v>
      </c>
      <c r="L20" t="s">
        <v>22</v>
      </c>
      <c r="M20" t="s">
        <v>18</v>
      </c>
      <c r="N20">
        <f>AVERAGE(M21:M30)</f>
        <v>2.8483843100664428E-3</v>
      </c>
    </row>
    <row r="21" spans="1:14" x14ac:dyDescent="0.25">
      <c r="A21">
        <v>32</v>
      </c>
      <c r="B21">
        <v>5.29</v>
      </c>
      <c r="C21">
        <f t="shared" ref="C21:C30" si="0">273+40</f>
        <v>313</v>
      </c>
      <c r="D21">
        <f t="shared" ref="D21:D30" si="1">273+100</f>
        <v>373</v>
      </c>
      <c r="E21" s="3">
        <f t="shared" ref="E21:E30" si="2">(LOG10(LOG10(B21+$F$19))-LOG10(LOG10(A21+$F$19)))/(LOG(D21/C21))</f>
        <v>-3.8026045250630998</v>
      </c>
      <c r="F21">
        <f t="shared" ref="F21:F30" si="3">ABS(E21)</f>
        <v>3.8026045250630998</v>
      </c>
      <c r="G21">
        <f t="shared" ref="G21:G30" si="4">(LN(A21/$H$15))/$H$16</f>
        <v>-3.7734765197443192</v>
      </c>
      <c r="H21">
        <f t="shared" ref="H21:H30" si="5">ABS(G21-E21)</f>
        <v>2.912800531878057E-2</v>
      </c>
      <c r="I21">
        <f t="shared" ref="I21:I30" si="6">70+273</f>
        <v>343</v>
      </c>
      <c r="J21">
        <v>11.03</v>
      </c>
      <c r="K21" s="2">
        <f>LOG10(LOG10(A21+$F$19))+E21*LOG10(I21/C21)</f>
        <v>2.9130268103518264E-2</v>
      </c>
      <c r="L21">
        <f>POWER(10,POWER(10,K21))-$F$19</f>
        <v>11.032095620242988</v>
      </c>
      <c r="M21">
        <f>ABS(L21-J21)</f>
        <v>2.0956202429882609E-3</v>
      </c>
    </row>
    <row r="22" spans="1:14" x14ac:dyDescent="0.25">
      <c r="A22">
        <v>46</v>
      </c>
      <c r="B22">
        <v>6.65</v>
      </c>
      <c r="C22">
        <f t="shared" si="0"/>
        <v>313</v>
      </c>
      <c r="D22">
        <f t="shared" si="1"/>
        <v>373</v>
      </c>
      <c r="E22" s="3">
        <f t="shared" si="2"/>
        <v>-3.7402837200433376</v>
      </c>
      <c r="F22">
        <f t="shared" si="3"/>
        <v>3.7402837200433376</v>
      </c>
      <c r="G22">
        <f t="shared" si="4"/>
        <v>-3.7127443104149092</v>
      </c>
      <c r="H22">
        <f t="shared" si="5"/>
        <v>2.7539409628428491E-2</v>
      </c>
      <c r="I22">
        <f t="shared" si="6"/>
        <v>343</v>
      </c>
      <c r="J22">
        <v>14.63</v>
      </c>
      <c r="K22" s="2">
        <f t="shared" ref="K22:K30" si="7">LOG10(LOG10(A22+$F$19))+E22*LOG10(I22/C22)</f>
        <v>7.3863320756325374E-2</v>
      </c>
      <c r="L22">
        <f t="shared" ref="L22:L30" si="8">POWER(10,POWER(10,K22))-$F$19</f>
        <v>14.624828639073732</v>
      </c>
      <c r="M22">
        <f t="shared" ref="M22:M30" si="9">ABS(L22-J22)</f>
        <v>5.1713609262691307E-3</v>
      </c>
    </row>
    <row r="23" spans="1:14" x14ac:dyDescent="0.25">
      <c r="A23">
        <v>68</v>
      </c>
      <c r="B23">
        <v>8.52</v>
      </c>
      <c r="C23">
        <f t="shared" si="0"/>
        <v>313</v>
      </c>
      <c r="D23">
        <f t="shared" si="1"/>
        <v>373</v>
      </c>
      <c r="E23" s="3">
        <f t="shared" si="2"/>
        <v>-3.6722193504384482</v>
      </c>
      <c r="F23">
        <f t="shared" si="3"/>
        <v>3.6722193504384482</v>
      </c>
      <c r="G23">
        <f t="shared" si="4"/>
        <v>-3.6473328606248647</v>
      </c>
      <c r="H23">
        <f t="shared" si="5"/>
        <v>2.4886489813583434E-2</v>
      </c>
      <c r="I23">
        <f t="shared" si="6"/>
        <v>343</v>
      </c>
      <c r="J23">
        <v>19.84</v>
      </c>
      <c r="K23" s="2">
        <f t="shared" si="7"/>
        <v>0.11812900771559906</v>
      </c>
      <c r="L23">
        <f t="shared" si="8"/>
        <v>19.839494339732617</v>
      </c>
      <c r="M23">
        <f t="shared" si="9"/>
        <v>5.056602673825239E-4</v>
      </c>
    </row>
    <row r="24" spans="1:14" x14ac:dyDescent="0.25">
      <c r="A24">
        <v>100</v>
      </c>
      <c r="B24">
        <v>11.05</v>
      </c>
      <c r="C24">
        <f t="shared" si="0"/>
        <v>313</v>
      </c>
      <c r="D24">
        <f t="shared" si="1"/>
        <v>373</v>
      </c>
      <c r="E24" s="3">
        <f t="shared" si="2"/>
        <v>-3.5750016452504818</v>
      </c>
      <c r="F24">
        <f t="shared" si="3"/>
        <v>3.5750016452504818</v>
      </c>
      <c r="G24">
        <f t="shared" si="4"/>
        <v>-3.5827922710706552</v>
      </c>
      <c r="H24">
        <f t="shared" si="5"/>
        <v>7.7906258201734246E-3</v>
      </c>
      <c r="I24">
        <f t="shared" si="6"/>
        <v>343</v>
      </c>
      <c r="J24">
        <v>27.1</v>
      </c>
      <c r="K24" s="2">
        <f t="shared" si="7"/>
        <v>0.15958180128847971</v>
      </c>
      <c r="L24">
        <f t="shared" si="8"/>
        <v>27.100241690692155</v>
      </c>
      <c r="M24">
        <f t="shared" si="9"/>
        <v>2.4169069215318473E-4</v>
      </c>
    </row>
    <row r="25" spans="1:14" x14ac:dyDescent="0.25">
      <c r="A25">
        <v>150</v>
      </c>
      <c r="B25">
        <v>14.55</v>
      </c>
      <c r="C25">
        <f t="shared" si="0"/>
        <v>313</v>
      </c>
      <c r="D25">
        <f t="shared" si="1"/>
        <v>373</v>
      </c>
      <c r="E25" s="3">
        <f t="shared" si="2"/>
        <v>-3.4792676504622904</v>
      </c>
      <c r="F25">
        <f t="shared" si="3"/>
        <v>3.4792676504622904</v>
      </c>
      <c r="G25">
        <f t="shared" si="4"/>
        <v>-3.514937713204759</v>
      </c>
      <c r="H25">
        <f t="shared" si="5"/>
        <v>3.5670062742468645E-2</v>
      </c>
      <c r="I25">
        <f t="shared" si="6"/>
        <v>343</v>
      </c>
      <c r="J25">
        <v>37.68</v>
      </c>
      <c r="K25" s="2">
        <f t="shared" si="7"/>
        <v>0.19978032505847768</v>
      </c>
      <c r="L25">
        <f t="shared" si="8"/>
        <v>37.678829400983126</v>
      </c>
      <c r="M25">
        <f t="shared" si="9"/>
        <v>1.1705990168735525E-3</v>
      </c>
    </row>
    <row r="26" spans="1:14" x14ac:dyDescent="0.25">
      <c r="A26">
        <v>220</v>
      </c>
      <c r="B26">
        <v>18.7</v>
      </c>
      <c r="C26">
        <f t="shared" si="0"/>
        <v>313</v>
      </c>
      <c r="D26">
        <f t="shared" si="1"/>
        <v>373</v>
      </c>
      <c r="E26" s="3">
        <f t="shared" si="2"/>
        <v>-3.4146091379062939</v>
      </c>
      <c r="F26">
        <f t="shared" si="3"/>
        <v>3.4146091379062939</v>
      </c>
      <c r="G26">
        <f t="shared" si="4"/>
        <v>-3.4508439862151379</v>
      </c>
      <c r="H26">
        <f t="shared" si="5"/>
        <v>3.6234848308843937E-2</v>
      </c>
      <c r="I26">
        <f t="shared" si="6"/>
        <v>343</v>
      </c>
      <c r="J26">
        <v>51.15</v>
      </c>
      <c r="K26" s="2">
        <f t="shared" si="7"/>
        <v>0.23419101170322223</v>
      </c>
      <c r="L26">
        <f t="shared" si="8"/>
        <v>51.145528653959772</v>
      </c>
      <c r="M26">
        <f t="shared" si="9"/>
        <v>4.4713460402263649E-3</v>
      </c>
    </row>
    <row r="27" spans="1:14" x14ac:dyDescent="0.25">
      <c r="A27">
        <v>320</v>
      </c>
      <c r="B27">
        <v>24</v>
      </c>
      <c r="C27">
        <f t="shared" si="0"/>
        <v>313</v>
      </c>
      <c r="D27">
        <f t="shared" si="1"/>
        <v>373</v>
      </c>
      <c r="E27" s="3">
        <f t="shared" si="2"/>
        <v>-3.3498757291422141</v>
      </c>
      <c r="F27">
        <f t="shared" si="3"/>
        <v>3.3498757291422141</v>
      </c>
      <c r="G27">
        <f t="shared" si="4"/>
        <v>-3.388139063303961</v>
      </c>
      <c r="H27">
        <f t="shared" si="5"/>
        <v>3.8263334161746876E-2</v>
      </c>
      <c r="I27">
        <f t="shared" si="6"/>
        <v>343</v>
      </c>
      <c r="J27">
        <v>69.180000000000007</v>
      </c>
      <c r="K27" s="2">
        <f t="shared" si="7"/>
        <v>0.26584138463689377</v>
      </c>
      <c r="L27">
        <f t="shared" si="8"/>
        <v>69.178197805320011</v>
      </c>
      <c r="M27">
        <f t="shared" si="9"/>
        <v>1.8021946799962052E-3</v>
      </c>
    </row>
    <row r="28" spans="1:14" x14ac:dyDescent="0.25">
      <c r="A28">
        <v>460</v>
      </c>
      <c r="B28">
        <v>30.3</v>
      </c>
      <c r="C28">
        <f t="shared" si="0"/>
        <v>313</v>
      </c>
      <c r="D28">
        <f t="shared" si="1"/>
        <v>373</v>
      </c>
      <c r="E28" s="3">
        <f t="shared" si="2"/>
        <v>-3.3067426449153463</v>
      </c>
      <c r="F28">
        <f t="shared" si="3"/>
        <v>3.3067426449153463</v>
      </c>
      <c r="G28">
        <f t="shared" si="4"/>
        <v>-3.3274068539745509</v>
      </c>
      <c r="H28">
        <f t="shared" si="5"/>
        <v>2.066420905920463E-2</v>
      </c>
      <c r="I28">
        <f t="shared" si="6"/>
        <v>343</v>
      </c>
      <c r="J28">
        <v>92.17</v>
      </c>
      <c r="K28" s="2">
        <f t="shared" si="7"/>
        <v>0.29399706418534932</v>
      </c>
      <c r="L28">
        <f t="shared" si="8"/>
        <v>92.169474244366654</v>
      </c>
      <c r="M28">
        <f t="shared" si="9"/>
        <v>5.257556333475577E-4</v>
      </c>
    </row>
    <row r="29" spans="1:14" x14ac:dyDescent="0.25">
      <c r="A29">
        <v>680</v>
      </c>
      <c r="B29">
        <v>39</v>
      </c>
      <c r="C29">
        <f t="shared" si="0"/>
        <v>313</v>
      </c>
      <c r="D29">
        <f t="shared" si="1"/>
        <v>373</v>
      </c>
      <c r="E29" s="3">
        <f t="shared" si="2"/>
        <v>-3.2619954041854085</v>
      </c>
      <c r="F29">
        <f t="shared" si="3"/>
        <v>3.2619954041854085</v>
      </c>
      <c r="G29">
        <f t="shared" si="4"/>
        <v>-3.2619954041845061</v>
      </c>
      <c r="H29">
        <f t="shared" si="5"/>
        <v>9.0238927441532724E-13</v>
      </c>
      <c r="I29">
        <f t="shared" si="6"/>
        <v>343</v>
      </c>
      <c r="J29">
        <v>125.7</v>
      </c>
      <c r="K29" s="2">
        <f t="shared" si="7"/>
        <v>0.32257618328378157</v>
      </c>
      <c r="L29">
        <f t="shared" si="8"/>
        <v>125.69398841147283</v>
      </c>
      <c r="M29">
        <f t="shared" si="9"/>
        <v>6.011588527172762E-3</v>
      </c>
    </row>
    <row r="30" spans="1:14" x14ac:dyDescent="0.25">
      <c r="A30">
        <v>1000</v>
      </c>
      <c r="B30">
        <v>50</v>
      </c>
      <c r="C30">
        <f t="shared" si="0"/>
        <v>313</v>
      </c>
      <c r="D30">
        <f t="shared" si="1"/>
        <v>373</v>
      </c>
      <c r="E30" s="3">
        <f t="shared" si="2"/>
        <v>-3.2224836278135922</v>
      </c>
      <c r="F30">
        <f t="shared" si="3"/>
        <v>3.2224836278135922</v>
      </c>
      <c r="G30">
        <f t="shared" si="4"/>
        <v>-3.197454814630297</v>
      </c>
      <c r="H30">
        <f t="shared" si="5"/>
        <v>2.5028813183295195E-2</v>
      </c>
      <c r="I30">
        <f t="shared" si="6"/>
        <v>343</v>
      </c>
      <c r="J30">
        <v>170.68</v>
      </c>
      <c r="K30" s="2">
        <f t="shared" si="7"/>
        <v>0.34907222318783482</v>
      </c>
      <c r="L30">
        <f t="shared" si="8"/>
        <v>170.67351197292575</v>
      </c>
      <c r="M30">
        <f t="shared" si="9"/>
        <v>6.4880270742548873E-3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Pepijn</dc:creator>
  <cp:lastModifiedBy>Pepijn</cp:lastModifiedBy>
  <dcterms:created xsi:type="dcterms:W3CDTF">2021-08-06T09:02:32Z</dcterms:created>
  <dcterms:modified xsi:type="dcterms:W3CDTF">2021-08-06T13:28:27Z</dcterms:modified>
</cp:coreProperties>
</file>