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ijn\Desktop\documentatie\"/>
    </mc:Choice>
  </mc:AlternateContent>
  <xr:revisionPtr revIDLastSave="0" documentId="13_ncr:1_{FAD9A702-691F-4246-B0B1-9BC07F1AA032}" xr6:coauthVersionLast="47" xr6:coauthVersionMax="47" xr10:uidLastSave="{00000000-0000-0000-0000-000000000000}"/>
  <bookViews>
    <workbookView xWindow="-120" yWindow="-120" windowWidth="29040" windowHeight="15720" xr2:uid="{A37B22E3-B21C-4423-B76B-67FB5DAC323F}"/>
  </bookViews>
  <sheets>
    <sheet name="Blad1" sheetId="1" r:id="rId1"/>
  </sheets>
  <definedNames>
    <definedName name="solver_adj" localSheetId="0" hidden="1">Blad1!$H$15,Blad1!$H$16</definedName>
    <definedName name="solver_cvg" localSheetId="0" hidden="1">0.000001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Blad1!$F$19</definedName>
    <definedName name="solver_lhs2" localSheetId="0" hidden="1">Blad1!$F$19</definedName>
    <definedName name="solver_lhs3" localSheetId="0" hidden="1">Blad1!$H$16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Blad1!$N$20</definedName>
    <definedName name="solver_pre" localSheetId="0" hidden="1">0.00000001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0.8</definedName>
    <definedName name="solver_rhs2" localSheetId="0" hidden="1">0.6</definedName>
    <definedName name="solver_rhs3" localSheetId="0" hidden="1">0.1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I21" i="1"/>
  <c r="I22" i="1"/>
  <c r="I23" i="1"/>
  <c r="I24" i="1"/>
  <c r="I25" i="1"/>
  <c r="I26" i="1"/>
  <c r="I27" i="1"/>
  <c r="I28" i="1"/>
  <c r="I29" i="1"/>
  <c r="E21" i="1"/>
  <c r="F21" i="1" s="1"/>
  <c r="E22" i="1"/>
  <c r="F22" i="1" s="1"/>
  <c r="D21" i="1"/>
  <c r="D22" i="1"/>
  <c r="D23" i="1"/>
  <c r="D24" i="1"/>
  <c r="D25" i="1"/>
  <c r="D26" i="1"/>
  <c r="D27" i="1"/>
  <c r="E27" i="1" s="1"/>
  <c r="F27" i="1" s="1"/>
  <c r="D28" i="1"/>
  <c r="E28" i="1" s="1"/>
  <c r="F28" i="1" s="1"/>
  <c r="D29" i="1"/>
  <c r="E29" i="1" s="1"/>
  <c r="F29" i="1" s="1"/>
  <c r="C21" i="1"/>
  <c r="C22" i="1"/>
  <c r="C23" i="1"/>
  <c r="E23" i="1" s="1"/>
  <c r="F23" i="1" s="1"/>
  <c r="C24" i="1"/>
  <c r="C25" i="1"/>
  <c r="C26" i="1"/>
  <c r="C27" i="1"/>
  <c r="C28" i="1"/>
  <c r="C29" i="1"/>
  <c r="B3" i="1"/>
  <c r="E25" i="1" l="1"/>
  <c r="F25" i="1" s="1"/>
  <c r="K21" i="1"/>
  <c r="E26" i="1"/>
  <c r="F26" i="1" s="1"/>
  <c r="E24" i="1"/>
  <c r="F24" i="1" s="1"/>
  <c r="G23" i="1"/>
  <c r="K23" i="1" s="1"/>
  <c r="G24" i="1"/>
  <c r="K24" i="1" s="1"/>
  <c r="G25" i="1"/>
  <c r="K25" i="1" s="1"/>
  <c r="G29" i="1"/>
  <c r="K29" i="1" s="1"/>
  <c r="G22" i="1"/>
  <c r="K22" i="1" s="1"/>
  <c r="G28" i="1"/>
  <c r="K28" i="1" s="1"/>
  <c r="G27" i="1"/>
  <c r="K27" i="1" s="1"/>
  <c r="G26" i="1"/>
  <c r="K26" i="1" s="1"/>
  <c r="H23" i="1" l="1"/>
  <c r="H24" i="1"/>
  <c r="H28" i="1"/>
  <c r="H29" i="1"/>
  <c r="H26" i="1"/>
  <c r="H27" i="1"/>
  <c r="H21" i="1"/>
  <c r="H25" i="1"/>
  <c r="H22" i="1"/>
  <c r="L29" i="1"/>
  <c r="M29" i="1" s="1"/>
  <c r="L23" i="1"/>
  <c r="M23" i="1" s="1"/>
  <c r="L26" i="1"/>
  <c r="M26" i="1" s="1"/>
  <c r="L22" i="1"/>
  <c r="M22" i="1" s="1"/>
  <c r="L27" i="1"/>
  <c r="M27" i="1" s="1"/>
  <c r="L21" i="1"/>
  <c r="M21" i="1" s="1"/>
  <c r="L28" i="1"/>
  <c r="M28" i="1" s="1"/>
  <c r="L24" i="1"/>
  <c r="M24" i="1" s="1"/>
  <c r="L25" i="1"/>
  <c r="M25" i="1" s="1"/>
  <c r="N20" i="1" l="1"/>
  <c r="H19" i="1"/>
  <c r="D13" i="1"/>
  <c r="B13" i="1"/>
  <c r="B4" i="1"/>
  <c r="B6" i="1" s="1"/>
  <c r="D6" i="1" l="1"/>
  <c r="B14" i="1"/>
  <c r="B16" i="1" s="1"/>
  <c r="D14" i="1" l="1"/>
  <c r="D16" i="1" s="1"/>
</calcChain>
</file>

<file path=xl/sharedStrings.xml><?xml version="1.0" encoding="utf-8"?>
<sst xmlns="http://schemas.openxmlformats.org/spreadsheetml/2006/main" count="29" uniqueCount="24">
  <si>
    <t>X</t>
  </si>
  <si>
    <t>v</t>
  </si>
  <si>
    <t>v0</t>
  </si>
  <si>
    <t>T</t>
  </si>
  <si>
    <t>T0</t>
  </si>
  <si>
    <t>iso vg 220</t>
  </si>
  <si>
    <t>lam</t>
  </si>
  <si>
    <t>log(log(v+lam)</t>
  </si>
  <si>
    <t>xe</t>
  </si>
  <si>
    <t>andere kant</t>
  </si>
  <si>
    <t>verschil</t>
  </si>
  <si>
    <t>v40</t>
  </si>
  <si>
    <t>v100</t>
  </si>
  <si>
    <t>t40</t>
  </si>
  <si>
    <t>t100</t>
  </si>
  <si>
    <t>met 10 en e hetzelfde</t>
  </si>
  <si>
    <t>benaderde X</t>
  </si>
  <si>
    <t>abs</t>
  </si>
  <si>
    <t>afw</t>
  </si>
  <si>
    <t>T70</t>
  </si>
  <si>
    <t>rechts</t>
  </si>
  <si>
    <t>v70</t>
  </si>
  <si>
    <t>vberekend</t>
  </si>
  <si>
    <t>oplosser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</si>
</sst>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X-waarden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xVal>
            <c:numRef>
              <c:f>Blad1!$F$21:$F$29</c:f>
              <c:numCache>
                <c:formatCode>General</c:formatCode>
                <c:ptCount val="9"/>
                <c:pt idx="0">
                  <c:v>3.7693745303208459</c:v>
                </c:pt>
                <c:pt idx="1">
                  <c:v>3.7025460084740676</c:v>
                </c:pt>
                <c:pt idx="2">
                  <c:v>3.6182076632546849</c:v>
                </c:pt>
                <c:pt idx="3">
                  <c:v>3.5163814851738873</c:v>
                </c:pt>
                <c:pt idx="4">
                  <c:v>3.4216327956209618</c:v>
                </c:pt>
                <c:pt idx="5">
                  <c:v>3.3492165773524749</c:v>
                </c:pt>
                <c:pt idx="6">
                  <c:v>3.2885158500241323</c:v>
                </c:pt>
                <c:pt idx="7">
                  <c:v>3.2357892242511013</c:v>
                </c:pt>
                <c:pt idx="8">
                  <c:v>3.1871405765747474</c:v>
                </c:pt>
              </c:numCache>
            </c:numRef>
          </c:xVal>
          <c:yVal>
            <c:numRef>
              <c:f>Blad1!$A$21:$A$29</c:f>
              <c:numCache>
                <c:formatCode>General</c:formatCode>
                <c:ptCount val="9"/>
                <c:pt idx="0">
                  <c:v>32</c:v>
                </c:pt>
                <c:pt idx="1">
                  <c:v>46</c:v>
                </c:pt>
                <c:pt idx="2">
                  <c:v>68</c:v>
                </c:pt>
                <c:pt idx="3">
                  <c:v>100</c:v>
                </c:pt>
                <c:pt idx="4">
                  <c:v>150</c:v>
                </c:pt>
                <c:pt idx="5">
                  <c:v>220</c:v>
                </c:pt>
                <c:pt idx="6">
                  <c:v>320</c:v>
                </c:pt>
                <c:pt idx="7">
                  <c:v>460</c:v>
                </c:pt>
                <c:pt idx="8">
                  <c:v>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E1-4BEF-81EB-CF83263B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352767"/>
        <c:axId val="672353183"/>
      </c:scatterChart>
      <c:valAx>
        <c:axId val="67235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72353183"/>
        <c:crosses val="autoZero"/>
        <c:crossBetween val="midCat"/>
      </c:valAx>
      <c:valAx>
        <c:axId val="6723531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7235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X-waarden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Blad1!$A$21:$A$29</c:f>
              <c:numCache>
                <c:formatCode>General</c:formatCode>
                <c:ptCount val="9"/>
                <c:pt idx="0">
                  <c:v>32</c:v>
                </c:pt>
                <c:pt idx="1">
                  <c:v>46</c:v>
                </c:pt>
                <c:pt idx="2">
                  <c:v>68</c:v>
                </c:pt>
                <c:pt idx="3">
                  <c:v>100</c:v>
                </c:pt>
                <c:pt idx="4">
                  <c:v>150</c:v>
                </c:pt>
                <c:pt idx="5">
                  <c:v>220</c:v>
                </c:pt>
                <c:pt idx="6">
                  <c:v>320</c:v>
                </c:pt>
                <c:pt idx="7">
                  <c:v>460</c:v>
                </c:pt>
                <c:pt idx="8">
                  <c:v>680</c:v>
                </c:pt>
              </c:numCache>
            </c:numRef>
          </c:xVal>
          <c:yVal>
            <c:numRef>
              <c:f>Blad1!$F$21:$F$29</c:f>
              <c:numCache>
                <c:formatCode>General</c:formatCode>
                <c:ptCount val="9"/>
                <c:pt idx="0">
                  <c:v>3.7693745303208459</c:v>
                </c:pt>
                <c:pt idx="1">
                  <c:v>3.7025460084740676</c:v>
                </c:pt>
                <c:pt idx="2">
                  <c:v>3.6182076632546849</c:v>
                </c:pt>
                <c:pt idx="3">
                  <c:v>3.5163814851738873</c:v>
                </c:pt>
                <c:pt idx="4">
                  <c:v>3.4216327956209618</c:v>
                </c:pt>
                <c:pt idx="5">
                  <c:v>3.3492165773524749</c:v>
                </c:pt>
                <c:pt idx="6">
                  <c:v>3.2885158500241323</c:v>
                </c:pt>
                <c:pt idx="7">
                  <c:v>3.2357892242511013</c:v>
                </c:pt>
                <c:pt idx="8">
                  <c:v>3.1871405765747474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F9-4C76-A27D-938700746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279055"/>
        <c:axId val="856283215"/>
      </c:scatterChart>
      <c:valAx>
        <c:axId val="856279055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56283215"/>
        <c:crosses val="autoZero"/>
        <c:crossBetween val="midCat"/>
      </c:valAx>
      <c:valAx>
        <c:axId val="856283215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5627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30</xdr:row>
      <xdr:rowOff>185737</xdr:rowOff>
    </xdr:from>
    <xdr:to>
      <xdr:col>9</xdr:col>
      <xdr:colOff>123825</xdr:colOff>
      <xdr:row>45</xdr:row>
      <xdr:rowOff>71437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97AA4F7-75D3-4577-B4D3-057ECE7F2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147637</xdr:colOff>
      <xdr:row>30</xdr:row>
      <xdr:rowOff>100012</xdr:rowOff>
    </xdr:from>
    <xdr:to>
      <xdr:col>17</xdr:col>
      <xdr:colOff>452437</xdr:colOff>
      <xdr:row>44</xdr:row>
      <xdr:rowOff>176212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F4CFC097-3FCA-4688-9042-AEEB3B480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865187</xdr:colOff>
      <xdr:row>11</xdr:row>
      <xdr:rowOff>62707</xdr:rowOff>
    </xdr:from>
    <xdr:ext cx="7754937" cy="4694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0300A312-E369-478B-9FA0-D1249F3F6D3C}"/>
                </a:ext>
              </a:extLst>
            </xdr:cNvPr>
            <xdr:cNvSpPr txBox="1"/>
          </xdr:nvSpPr>
          <xdr:spPr>
            <a:xfrm>
              <a:off x="5143500" y="2158207"/>
              <a:ext cx="7754937" cy="469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nl-BE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nl-BE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nl-BE" sz="110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nl-BE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sub>
                        </m:sSub>
                      </m:fName>
                      <m:e>
                        <m:d>
                          <m:dPr>
                            <m:ctrlPr>
                              <a:rPr lang="nl-BE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nl-BE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sSub>
                                  <m:sSubPr>
                                    <m:ctrlPr>
                                      <a:rPr lang="nl-BE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nl-BE" sz="110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e>
                                  <m:sub>
                                    <m:r>
                                      <a:rPr lang="nl-BE" sz="1100" b="0" i="1">
                                        <a:latin typeface="Cambria Math" panose="02040503050406030204" pitchFamily="18" charset="0"/>
                                      </a:rPr>
                                      <m:t>10</m:t>
                                    </m:r>
                                  </m:sub>
                                </m:sSub>
                              </m:fName>
                              <m:e>
                                <m:d>
                                  <m:dPr>
                                    <m:ctrlPr>
                                      <a:rPr lang="nl-BE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nl-BE" sz="11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  <m:r>
                                      <a:rPr lang="nl-BE" sz="1100" b="0" i="1">
                                        <a:latin typeface="Cambria Math" panose="02040503050406030204" pitchFamily="18" charset="0"/>
                                      </a:rPr>
                                      <m:t>+0,7</m:t>
                                    </m:r>
                                  </m:e>
                                </m:d>
                              </m:e>
                            </m:func>
                          </m:e>
                        </m:d>
                      </m:e>
                    </m:func>
                    <m:r>
                      <a:rPr lang="nl-BE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nl-B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nl-B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nl-BE" sz="110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log</m:t>
                            </m:r>
                          </m:e>
                          <m:sub>
                            <m:r>
                              <a:rPr lang="nl-B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10</m:t>
                            </m:r>
                          </m:sub>
                        </m:sSub>
                      </m:fName>
                      <m:e>
                        <m:d>
                          <m:dPr>
                            <m:ctrlPr>
                              <a:rPr lang="nl-B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nl-B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sSub>
                                  <m:sSubPr>
                                    <m:ctrlPr>
                                      <a:rPr lang="nl-B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nl-BE" sz="110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log</m:t>
                                    </m:r>
                                  </m:e>
                                  <m:sub>
                                    <m:r>
                                      <a:rPr lang="nl-B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sub>
                                </m:sSub>
                              </m:fName>
                              <m:e>
                                <m:d>
                                  <m:dPr>
                                    <m:ctrlPr>
                                      <a:rPr lang="nl-B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nl-B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nl-B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𝑣</m:t>
                                        </m:r>
                                      </m:e>
                                      <m:sub>
                                        <m:r>
                                          <a:rPr lang="nl-B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nl-B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+0,7</m:t>
                                    </m:r>
                                  </m:e>
                                </m:d>
                              </m:e>
                            </m:func>
                          </m:e>
                        </m:d>
                        <m:r>
                          <a:rPr lang="nl-B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nl-B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nl-B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𝑙𝑛</m:t>
                            </m:r>
                            <m:d>
                              <m:dPr>
                                <m:ctrlPr>
                                  <a:rPr lang="nl-B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nl-B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nl-B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nl-B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𝑣</m:t>
                                        </m:r>
                                      </m:e>
                                      <m:sub>
                                        <m:r>
                                          <a:rPr lang="nl-B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nl-B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384692722336,44</m:t>
                                    </m:r>
                                  </m:den>
                                </m:f>
                              </m:e>
                            </m:d>
                          </m:num>
                          <m:den>
                            <m:r>
                              <a:rPr lang="nl-B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6,33229857627451</m:t>
                            </m:r>
                          </m:den>
                        </m:f>
                      </m:e>
                    </m:func>
                    <m:r>
                      <a:rPr lang="nl-B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unc>
                      <m:funcPr>
                        <m:ctrlPr>
                          <a:rPr lang="nl-B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nl-B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nl-BE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log</m:t>
                            </m:r>
                          </m:e>
                          <m:sub>
                            <m:r>
                              <a:rPr lang="nl-B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</m:t>
                            </m:r>
                          </m:sub>
                        </m:sSub>
                      </m:fName>
                      <m:e>
                        <m:d>
                          <m:dPr>
                            <m:ctrlPr>
                              <a:rPr lang="nl-B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nl-B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nl-B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nl-B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nl-B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nl-B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nl-BE" sz="1100"/>
            </a:p>
          </xdr:txBody>
        </xdr:sp>
      </mc:Choice>
      <mc:Fallback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0300A312-E369-478B-9FA0-D1249F3F6D3C}"/>
                </a:ext>
              </a:extLst>
            </xdr:cNvPr>
            <xdr:cNvSpPr txBox="1"/>
          </xdr:nvSpPr>
          <xdr:spPr>
            <a:xfrm>
              <a:off x="5143500" y="2158207"/>
              <a:ext cx="7754937" cy="469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l-BE" sz="1100" i="0">
                  <a:latin typeface="Cambria Math" panose="02040503050406030204" pitchFamily="18" charset="0"/>
                </a:rPr>
                <a:t>log_</a:t>
              </a:r>
              <a:r>
                <a:rPr lang="nl-BE" sz="1100" b="0" i="0">
                  <a:latin typeface="Cambria Math" panose="02040503050406030204" pitchFamily="18" charset="0"/>
                </a:rPr>
                <a:t>10⁡(</a:t>
              </a:r>
              <a:r>
                <a:rPr lang="nl-BE" sz="1100" i="0">
                  <a:latin typeface="Cambria Math" panose="02040503050406030204" pitchFamily="18" charset="0"/>
                </a:rPr>
                <a:t>log_</a:t>
              </a:r>
              <a:r>
                <a:rPr lang="nl-BE" sz="1100" b="0" i="0">
                  <a:latin typeface="Cambria Math" panose="02040503050406030204" pitchFamily="18" charset="0"/>
                </a:rPr>
                <a:t>10⁡(𝑣+0,7) )=</a:t>
              </a:r>
              <a:r>
                <a:rPr lang="nl-B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log_</a:t>
              </a:r>
              <a:r>
                <a:rPr lang="nl-B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10⁡〖(</a:t>
              </a:r>
              <a:r>
                <a:rPr lang="nl-B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log_</a:t>
              </a:r>
              <a:r>
                <a:rPr lang="nl-B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10⁡(</a:t>
              </a:r>
              <a:r>
                <a:rPr lang="nl-B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𝑣_0</a:t>
              </a:r>
              <a:r>
                <a:rPr lang="nl-B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+0,7) )</a:t>
              </a:r>
              <a:r>
                <a:rPr lang="nl-B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+𝑙𝑛(𝑣_0/384692722336,44)/6,33229857627451</a:t>
              </a:r>
              <a:r>
                <a:rPr lang="nl-B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nl-B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∗log_10⁡(𝑇/𝑇_0 )</a:t>
              </a:r>
              <a:endParaRPr lang="nl-B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DE9D-1AEF-4AEE-BD1D-02D55E31BC82}">
  <dimension ref="A1:N29"/>
  <sheetViews>
    <sheetView tabSelected="1" topLeftCell="A10" zoomScale="120" zoomScaleNormal="120" workbookViewId="0">
      <selection activeCell="P22" sqref="P22"/>
    </sheetView>
  </sheetViews>
  <sheetFormatPr defaultRowHeight="15" x14ac:dyDescent="0.25"/>
  <cols>
    <col min="8" max="8" width="20.42578125" bestFit="1" customWidth="1"/>
    <col min="11" max="11" width="17.28515625" bestFit="1" customWidth="1"/>
    <col min="14" max="14" width="12.85546875" bestFit="1" customWidth="1"/>
  </cols>
  <sheetData>
    <row r="1" spans="1:10" x14ac:dyDescent="0.25">
      <c r="A1" t="s">
        <v>1</v>
      </c>
      <c r="B1">
        <v>11.05</v>
      </c>
      <c r="C1" t="s">
        <v>6</v>
      </c>
      <c r="D1">
        <v>0.7</v>
      </c>
    </row>
    <row r="2" spans="1:10" x14ac:dyDescent="0.25">
      <c r="A2" t="s">
        <v>2</v>
      </c>
      <c r="B2">
        <v>100</v>
      </c>
      <c r="J2">
        <v>2.1947958147154982</v>
      </c>
    </row>
    <row r="3" spans="1:10" x14ac:dyDescent="0.25">
      <c r="A3" t="s">
        <v>3</v>
      </c>
      <c r="B3">
        <f>100+273</f>
        <v>373</v>
      </c>
    </row>
    <row r="4" spans="1:10" x14ac:dyDescent="0.25">
      <c r="A4" t="s">
        <v>4</v>
      </c>
      <c r="B4">
        <f>40+273</f>
        <v>313</v>
      </c>
    </row>
    <row r="6" spans="1:10" x14ac:dyDescent="0.25">
      <c r="A6" t="s">
        <v>0</v>
      </c>
      <c r="B6" s="1">
        <f>(LOG10(LOG10(B1+D1))-LOG10(LOG10(B2+D1)))/(LOG(B3/B4))</f>
        <v>-3.5750016452504818</v>
      </c>
      <c r="C6" t="s">
        <v>8</v>
      </c>
      <c r="D6" s="1">
        <f>(LN(LN(B1+D1))-LN(LN(B2+D1)))/(LN(B3/B4))</f>
        <v>-3.5750016452504805</v>
      </c>
      <c r="J6" s="1">
        <v>-3.7402837200433376</v>
      </c>
    </row>
    <row r="8" spans="1:10" x14ac:dyDescent="0.25">
      <c r="A8" t="s">
        <v>5</v>
      </c>
      <c r="J8">
        <v>-3.2807592132912982</v>
      </c>
    </row>
    <row r="9" spans="1:10" x14ac:dyDescent="0.25">
      <c r="A9" t="s">
        <v>1</v>
      </c>
      <c r="B9">
        <v>17.168252613503718</v>
      </c>
    </row>
    <row r="10" spans="1:10" x14ac:dyDescent="0.25">
      <c r="A10" t="s">
        <v>2</v>
      </c>
      <c r="B10">
        <v>220</v>
      </c>
    </row>
    <row r="13" spans="1:10" x14ac:dyDescent="0.25">
      <c r="A13" t="s">
        <v>7</v>
      </c>
      <c r="B13">
        <f>LOG10(LOG10(B9+D1))</f>
        <v>9.7632801184942636E-2</v>
      </c>
      <c r="D13">
        <f>LN(LN(B9+D1))</f>
        <v>1.0588402778436561</v>
      </c>
    </row>
    <row r="14" spans="1:10" x14ac:dyDescent="0.25">
      <c r="A14" t="s">
        <v>9</v>
      </c>
      <c r="B14">
        <f>LOG10(LOG10(B10+D1))+B6*LOG10(B3/B4)</f>
        <v>9.7632789947775134E-2</v>
      </c>
      <c r="D14">
        <f>LN(LN(B10+D1))+B6*LN(B3/B4)</f>
        <v>1.0588402519691218</v>
      </c>
    </row>
    <row r="15" spans="1:10" x14ac:dyDescent="0.25">
      <c r="G15">
        <v>1</v>
      </c>
      <c r="H15">
        <v>384692722336.44</v>
      </c>
      <c r="I15">
        <v>0</v>
      </c>
    </row>
    <row r="16" spans="1:10" x14ac:dyDescent="0.25">
      <c r="A16" t="s">
        <v>10</v>
      </c>
      <c r="B16">
        <f>ABS(B13-B14)</f>
        <v>1.1237167502065049E-8</v>
      </c>
      <c r="D16">
        <f>ABS(D13-D14)</f>
        <v>2.5874534292924523E-8</v>
      </c>
      <c r="G16">
        <v>2</v>
      </c>
      <c r="H16">
        <v>6.3322985762745096</v>
      </c>
    </row>
    <row r="18" spans="1:14" x14ac:dyDescent="0.25">
      <c r="E18" t="s">
        <v>15</v>
      </c>
    </row>
    <row r="19" spans="1:14" x14ac:dyDescent="0.25">
      <c r="E19" t="s">
        <v>6</v>
      </c>
      <c r="F19">
        <v>0.7</v>
      </c>
      <c r="H19">
        <f>AVERAGE(H21:H29)</f>
        <v>3.7741178181772667E-2</v>
      </c>
      <c r="N19" t="s">
        <v>23</v>
      </c>
    </row>
    <row r="20" spans="1:14" x14ac:dyDescent="0.25">
      <c r="A20" t="s">
        <v>11</v>
      </c>
      <c r="B20" t="s">
        <v>12</v>
      </c>
      <c r="C20" t="s">
        <v>13</v>
      </c>
      <c r="D20" t="s">
        <v>14</v>
      </c>
      <c r="E20" t="s">
        <v>0</v>
      </c>
      <c r="F20" t="s">
        <v>17</v>
      </c>
      <c r="G20" t="s">
        <v>16</v>
      </c>
      <c r="H20" t="s">
        <v>18</v>
      </c>
      <c r="I20" t="s">
        <v>19</v>
      </c>
      <c r="J20" t="s">
        <v>21</v>
      </c>
      <c r="K20" t="s">
        <v>20</v>
      </c>
      <c r="L20" t="s">
        <v>22</v>
      </c>
      <c r="M20" t="s">
        <v>18</v>
      </c>
      <c r="N20">
        <f>AVERAGE(M21:M29)</f>
        <v>0.28165851859198576</v>
      </c>
    </row>
    <row r="21" spans="1:14" x14ac:dyDescent="0.25">
      <c r="A21">
        <v>32</v>
      </c>
      <c r="B21">
        <v>5.3529999999999998</v>
      </c>
      <c r="C21">
        <f t="shared" ref="C21:C29" si="0">273+40</f>
        <v>313</v>
      </c>
      <c r="D21">
        <f t="shared" ref="D21:D29" si="1">273+100</f>
        <v>373</v>
      </c>
      <c r="E21" s="3">
        <f t="shared" ref="E21:E29" si="2">(LOG10(LOG10(B21+$F$19))-LOG10(LOG10(A21+$F$19)))/(LOG(D21/C21))</f>
        <v>-3.7693745303208459</v>
      </c>
      <c r="F21">
        <f t="shared" ref="F21:F29" si="3">ABS(E21)</f>
        <v>3.7693745303208459</v>
      </c>
      <c r="G21" s="4">
        <f>(LN(A21/$H$15))/$H$16</f>
        <v>-3.6653317190260792</v>
      </c>
      <c r="H21">
        <f t="shared" ref="H21:H29" si="4">ABS(G21-E21)</f>
        <v>0.10404281129476667</v>
      </c>
      <c r="I21">
        <f t="shared" ref="I21:I29" si="5">70+273</f>
        <v>343</v>
      </c>
      <c r="J21">
        <v>11.13</v>
      </c>
      <c r="K21" s="5">
        <f>LOG10(LOG10(A21+$F$19))+G21*LOG10(I21/C21)</f>
        <v>3.4586832286149616E-2</v>
      </c>
      <c r="L21">
        <f>POWER(10,POWER(10,K21))-$F$19</f>
        <v>11.4030884284676</v>
      </c>
      <c r="M21">
        <f>ABS(L21-J21)</f>
        <v>0.27308842846759873</v>
      </c>
    </row>
    <row r="22" spans="1:14" x14ac:dyDescent="0.25">
      <c r="A22">
        <v>46</v>
      </c>
      <c r="B22">
        <v>6.7480000000000002</v>
      </c>
      <c r="C22">
        <f t="shared" si="0"/>
        <v>313</v>
      </c>
      <c r="D22">
        <f t="shared" si="1"/>
        <v>373</v>
      </c>
      <c r="E22" s="3">
        <f t="shared" si="2"/>
        <v>-3.7025460084740676</v>
      </c>
      <c r="F22">
        <f t="shared" si="3"/>
        <v>3.7025460084740676</v>
      </c>
      <c r="G22">
        <f>(LN(A22/$H$15))/$H$16</f>
        <v>-3.6080214881015489</v>
      </c>
      <c r="H22">
        <f t="shared" si="4"/>
        <v>9.4524520372518683E-2</v>
      </c>
      <c r="I22">
        <f t="shared" si="5"/>
        <v>343</v>
      </c>
      <c r="J22">
        <v>14.77</v>
      </c>
      <c r="K22" s="2">
        <f t="shared" ref="K22:K29" si="6">LOG10(LOG10(A22+$F$19))+G22*LOG10(I22/C22)</f>
        <v>7.9120715708489553E-2</v>
      </c>
      <c r="L22">
        <f t="shared" ref="L22:L29" si="7">POWER(10,POWER(10,K22))-$F$19</f>
        <v>15.142829929595733</v>
      </c>
      <c r="M22">
        <f t="shared" ref="M22:M29" si="8">ABS(L22-J22)</f>
        <v>0.37282992959573313</v>
      </c>
    </row>
    <row r="23" spans="1:14" x14ac:dyDescent="0.25">
      <c r="A23">
        <v>68</v>
      </c>
      <c r="B23">
        <v>8.7170000000000005</v>
      </c>
      <c r="C23">
        <f t="shared" si="0"/>
        <v>313</v>
      </c>
      <c r="D23">
        <f t="shared" si="1"/>
        <v>373</v>
      </c>
      <c r="E23" s="3">
        <f t="shared" si="2"/>
        <v>-3.6182076632546849</v>
      </c>
      <c r="F23">
        <f t="shared" si="3"/>
        <v>3.6182076632546849</v>
      </c>
      <c r="G23">
        <f>(LN(A23/$H$15))/$H$16</f>
        <v>-3.5462956702205841</v>
      </c>
      <c r="H23">
        <f t="shared" si="4"/>
        <v>7.1911993034100785E-2</v>
      </c>
      <c r="I23">
        <f t="shared" si="5"/>
        <v>343</v>
      </c>
      <c r="J23">
        <v>20.149999999999999</v>
      </c>
      <c r="K23" s="2">
        <f t="shared" si="6"/>
        <v>0.12313444661539555</v>
      </c>
      <c r="L23">
        <f t="shared" si="7"/>
        <v>20.571859174235684</v>
      </c>
      <c r="M23">
        <f t="shared" si="8"/>
        <v>0.42185917423568497</v>
      </c>
    </row>
    <row r="24" spans="1:14" x14ac:dyDescent="0.25">
      <c r="A24">
        <v>100</v>
      </c>
      <c r="B24">
        <v>11.353</v>
      </c>
      <c r="C24">
        <f t="shared" si="0"/>
        <v>313</v>
      </c>
      <c r="D24">
        <f t="shared" si="1"/>
        <v>373</v>
      </c>
      <c r="E24" s="3">
        <f t="shared" si="2"/>
        <v>-3.5163814851738873</v>
      </c>
      <c r="F24">
        <f t="shared" si="3"/>
        <v>3.5163814851738873</v>
      </c>
      <c r="G24">
        <f>(LN(A24/$H$15))/$H$16</f>
        <v>-3.4853916436389945</v>
      </c>
      <c r="H24">
        <f t="shared" si="4"/>
        <v>3.0989841534892815E-2</v>
      </c>
      <c r="I24">
        <f t="shared" si="5"/>
        <v>343</v>
      </c>
      <c r="J24">
        <v>27.6</v>
      </c>
      <c r="K24" s="2">
        <f t="shared" si="6"/>
        <v>0.16314377936203139</v>
      </c>
      <c r="L24">
        <f t="shared" si="7"/>
        <v>27.872024297306204</v>
      </c>
      <c r="M24">
        <f t="shared" si="8"/>
        <v>0.27202429730620281</v>
      </c>
    </row>
    <row r="25" spans="1:14" x14ac:dyDescent="0.25">
      <c r="A25">
        <v>150</v>
      </c>
      <c r="B25">
        <v>14.978</v>
      </c>
      <c r="C25">
        <f t="shared" si="0"/>
        <v>313</v>
      </c>
      <c r="D25">
        <f t="shared" si="1"/>
        <v>373</v>
      </c>
      <c r="E25" s="3">
        <f t="shared" si="2"/>
        <v>-3.4216327956209618</v>
      </c>
      <c r="F25">
        <f t="shared" si="3"/>
        <v>3.4216327956209618</v>
      </c>
      <c r="G25">
        <f>(LN(A25/$H$15))/$H$16</f>
        <v>-3.4213603754945425</v>
      </c>
      <c r="H25">
        <f t="shared" si="4"/>
        <v>2.7242012641925939E-4</v>
      </c>
      <c r="I25">
        <f t="shared" si="5"/>
        <v>343</v>
      </c>
      <c r="J25">
        <v>38.43</v>
      </c>
      <c r="K25" s="2">
        <f t="shared" si="6"/>
        <v>0.20208212664340036</v>
      </c>
      <c r="L25">
        <f t="shared" si="7"/>
        <v>38.429999999927368</v>
      </c>
      <c r="M25">
        <f t="shared" si="8"/>
        <v>7.2631678449397441E-11</v>
      </c>
    </row>
    <row r="26" spans="1:14" x14ac:dyDescent="0.25">
      <c r="A26">
        <v>220</v>
      </c>
      <c r="B26">
        <v>19.375</v>
      </c>
      <c r="C26">
        <f t="shared" si="0"/>
        <v>313</v>
      </c>
      <c r="D26">
        <f t="shared" si="1"/>
        <v>373</v>
      </c>
      <c r="E26" s="3">
        <f t="shared" si="2"/>
        <v>-3.3492165773524749</v>
      </c>
      <c r="F26">
        <f t="shared" si="3"/>
        <v>3.3492165773524749</v>
      </c>
      <c r="G26">
        <f>(LN(A26/$H$15))/$H$16</f>
        <v>-3.3608780328439485</v>
      </c>
      <c r="H26">
        <f t="shared" si="4"/>
        <v>1.1661455491473571E-2</v>
      </c>
      <c r="I26">
        <f t="shared" si="5"/>
        <v>343</v>
      </c>
      <c r="J26">
        <v>52.39</v>
      </c>
      <c r="K26" s="2">
        <f t="shared" si="6"/>
        <v>0.23632681144273748</v>
      </c>
      <c r="L26">
        <f t="shared" si="7"/>
        <v>52.164580217024231</v>
      </c>
      <c r="M26">
        <f t="shared" si="8"/>
        <v>0.22541978297577003</v>
      </c>
    </row>
    <row r="27" spans="1:14" x14ac:dyDescent="0.25">
      <c r="A27">
        <v>320</v>
      </c>
      <c r="B27">
        <v>24.872</v>
      </c>
      <c r="C27">
        <f t="shared" si="0"/>
        <v>313</v>
      </c>
      <c r="D27">
        <f t="shared" si="1"/>
        <v>373</v>
      </c>
      <c r="E27" s="3">
        <f t="shared" si="2"/>
        <v>-3.2885158500241323</v>
      </c>
      <c r="F27">
        <f t="shared" si="3"/>
        <v>3.2885158500241323</v>
      </c>
      <c r="G27">
        <f>(LN(A27/$H$15))/$H$16</f>
        <v>-3.3017062416013037</v>
      </c>
      <c r="H27">
        <f t="shared" si="4"/>
        <v>1.319039157717139E-2</v>
      </c>
      <c r="I27">
        <f t="shared" si="5"/>
        <v>343</v>
      </c>
      <c r="J27">
        <v>70.87</v>
      </c>
      <c r="K27" s="2">
        <f t="shared" si="6"/>
        <v>0.26775611128960425</v>
      </c>
      <c r="L27">
        <f t="shared" si="7"/>
        <v>70.501807650865189</v>
      </c>
      <c r="M27">
        <f t="shared" si="8"/>
        <v>0.3681923491348158</v>
      </c>
    </row>
    <row r="28" spans="1:14" x14ac:dyDescent="0.25">
      <c r="A28">
        <v>460</v>
      </c>
      <c r="B28">
        <v>31.661999999999999</v>
      </c>
      <c r="C28">
        <f t="shared" si="0"/>
        <v>313</v>
      </c>
      <c r="D28">
        <f t="shared" si="1"/>
        <v>373</v>
      </c>
      <c r="E28" s="3">
        <f t="shared" si="2"/>
        <v>-3.2357892242511013</v>
      </c>
      <c r="F28">
        <f t="shared" si="3"/>
        <v>3.2357892242511013</v>
      </c>
      <c r="G28">
        <f>(LN(A28/$H$15))/$H$16</f>
        <v>-3.2443960106767729</v>
      </c>
      <c r="H28">
        <f t="shared" si="4"/>
        <v>8.6067864256715865E-3</v>
      </c>
      <c r="I28">
        <f t="shared" si="5"/>
        <v>343</v>
      </c>
      <c r="J28">
        <v>94.95</v>
      </c>
      <c r="K28" s="2">
        <f t="shared" si="6"/>
        <v>0.29647532933571036</v>
      </c>
      <c r="L28">
        <f t="shared" si="7"/>
        <v>94.609148759590084</v>
      </c>
      <c r="M28">
        <f t="shared" si="8"/>
        <v>0.34085124040991843</v>
      </c>
    </row>
    <row r="29" spans="1:14" x14ac:dyDescent="0.25">
      <c r="A29">
        <v>680</v>
      </c>
      <c r="B29">
        <v>40.978999999999999</v>
      </c>
      <c r="C29">
        <f t="shared" si="0"/>
        <v>313</v>
      </c>
      <c r="D29">
        <f t="shared" si="1"/>
        <v>373</v>
      </c>
      <c r="E29" s="3">
        <f t="shared" si="2"/>
        <v>-3.1871405765747474</v>
      </c>
      <c r="F29">
        <f t="shared" si="3"/>
        <v>3.1871405765747474</v>
      </c>
      <c r="G29">
        <f>(LN(A29/$H$15))/$H$16</f>
        <v>-3.1826701927958081</v>
      </c>
      <c r="H29">
        <f t="shared" si="4"/>
        <v>4.4703837789392686E-3</v>
      </c>
      <c r="I29">
        <f t="shared" si="5"/>
        <v>343</v>
      </c>
      <c r="J29">
        <v>129.97</v>
      </c>
      <c r="K29" s="2">
        <f t="shared" si="6"/>
        <v>0.32572934318299296</v>
      </c>
      <c r="L29">
        <f t="shared" si="7"/>
        <v>130.23066146512951</v>
      </c>
      <c r="M29">
        <f t="shared" si="8"/>
        <v>0.26066146512951605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</dc:creator>
  <cp:lastModifiedBy>Pepijn</cp:lastModifiedBy>
  <dcterms:created xsi:type="dcterms:W3CDTF">2021-08-06T09:02:32Z</dcterms:created>
  <dcterms:modified xsi:type="dcterms:W3CDTF">2021-08-06T17:41:22Z</dcterms:modified>
</cp:coreProperties>
</file>