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mitrii - Ph.D Thesis\Frost room Experiment Data\LiCOR\Data\"/>
    </mc:Choice>
  </mc:AlternateContent>
  <xr:revisionPtr revIDLastSave="0" documentId="13_ncr:1_{5B427DC7-68A3-4D3E-9C75-5D680359F0F2}" xr6:coauthVersionLast="47" xr6:coauthVersionMax="47" xr10:uidLastSave="{00000000-0000-0000-0000-000000000000}"/>
  <bookViews>
    <workbookView xWindow="3800" yWindow="720" windowWidth="14580" windowHeight="17280" xr2:uid="{0D8E1A2E-15BF-43E3-888D-9234A49157C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L47" i="1"/>
  <c r="L48" i="1"/>
  <c r="L49" i="1"/>
  <c r="L46" i="1"/>
  <c r="L71" i="1"/>
  <c r="L61" i="1"/>
  <c r="A56" i="1"/>
  <c r="A62" i="1" s="1"/>
  <c r="A68" i="1" s="1"/>
  <c r="A51" i="1"/>
  <c r="A52" i="1" s="1"/>
  <c r="A33" i="1"/>
  <c r="A39" i="1" s="1"/>
  <c r="A45" i="1" s="1"/>
  <c r="A32" i="1"/>
  <c r="A38" i="1" s="1"/>
  <c r="A44" i="1" s="1"/>
  <c r="A27" i="1"/>
  <c r="A28" i="1" s="1"/>
  <c r="A14" i="1"/>
  <c r="A20" i="1" s="1"/>
  <c r="A15" i="1"/>
  <c r="A21" i="1" s="1"/>
  <c r="A16" i="1"/>
  <c r="A22" i="1" s="1"/>
  <c r="A17" i="1"/>
  <c r="A23" i="1" s="1"/>
  <c r="A18" i="1"/>
  <c r="A24" i="1" s="1"/>
  <c r="A19" i="1"/>
  <c r="A25" i="1" s="1"/>
  <c r="A9" i="1"/>
  <c r="A10" i="1"/>
  <c r="A11" i="1"/>
  <c r="A12" i="1"/>
  <c r="A13" i="1"/>
  <c r="A8" i="1"/>
  <c r="A4" i="1"/>
  <c r="A5" i="1"/>
  <c r="A6" i="1"/>
  <c r="A7" i="1"/>
  <c r="A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2" i="1"/>
  <c r="L73" i="1"/>
  <c r="L3" i="1"/>
  <c r="A57" i="1" l="1"/>
  <c r="A63" i="1" s="1"/>
  <c r="A69" i="1" s="1"/>
  <c r="A53" i="1"/>
  <c r="A58" i="1"/>
  <c r="A64" i="1" s="1"/>
  <c r="A70" i="1" s="1"/>
  <c r="A29" i="1"/>
  <c r="A34" i="1"/>
  <c r="A40" i="1" s="1"/>
  <c r="A46" i="1" s="1"/>
  <c r="DU49" i="1"/>
  <c r="DT49" i="1"/>
  <c r="DR49" i="1"/>
  <c r="CG49" i="1"/>
  <c r="CF49" i="1"/>
  <c r="BX49" i="1"/>
  <c r="BR49" i="1"/>
  <c r="BL49" i="1"/>
  <c r="BY49" i="1" s="1"/>
  <c r="CB49" i="1" s="1"/>
  <c r="BG49" i="1"/>
  <c r="BE49" i="1" s="1"/>
  <c r="AR49" i="1" s="1"/>
  <c r="AX49" i="1"/>
  <c r="AA49" i="1"/>
  <c r="V49" i="1" s="1"/>
  <c r="BU49" i="1" s="1"/>
  <c r="AL49" i="1"/>
  <c r="AK49" i="1"/>
  <c r="AC49" i="1"/>
  <c r="DU48" i="1"/>
  <c r="DT48" i="1"/>
  <c r="DR48" i="1"/>
  <c r="CG48" i="1"/>
  <c r="CF48" i="1"/>
  <c r="BX48" i="1"/>
  <c r="BR48" i="1"/>
  <c r="BL48" i="1"/>
  <c r="BY48" i="1" s="1"/>
  <c r="CB48" i="1" s="1"/>
  <c r="BG48" i="1"/>
  <c r="BE48" i="1" s="1"/>
  <c r="AX48" i="1"/>
  <c r="U48" i="1" s="1"/>
  <c r="T48" i="1" s="1"/>
  <c r="AN48" i="1" s="1"/>
  <c r="AA48" i="1"/>
  <c r="AL48" i="1"/>
  <c r="AK48" i="1"/>
  <c r="AC48" i="1"/>
  <c r="DU47" i="1"/>
  <c r="DT47" i="1"/>
  <c r="DR47" i="1"/>
  <c r="CG47" i="1"/>
  <c r="CF47" i="1"/>
  <c r="BX47" i="1"/>
  <c r="BR47" i="1"/>
  <c r="BL47" i="1"/>
  <c r="BY47" i="1" s="1"/>
  <c r="CB47" i="1" s="1"/>
  <c r="BG47" i="1"/>
  <c r="BE47" i="1" s="1"/>
  <c r="AX47" i="1"/>
  <c r="U47" i="1" s="1"/>
  <c r="T47" i="1" s="1"/>
  <c r="AA47" i="1"/>
  <c r="V47" i="1" s="1"/>
  <c r="BU47" i="1" s="1"/>
  <c r="AL47" i="1"/>
  <c r="AK47" i="1"/>
  <c r="AC47" i="1"/>
  <c r="DU46" i="1"/>
  <c r="DT46" i="1"/>
  <c r="DR46" i="1"/>
  <c r="CG46" i="1"/>
  <c r="CF46" i="1"/>
  <c r="BX46" i="1"/>
  <c r="BR46" i="1"/>
  <c r="BL46" i="1"/>
  <c r="BY46" i="1" s="1"/>
  <c r="CB46" i="1" s="1"/>
  <c r="BG46" i="1"/>
  <c r="BE46" i="1" s="1"/>
  <c r="AS46" i="1" s="1"/>
  <c r="AX46" i="1"/>
  <c r="U46" i="1" s="1"/>
  <c r="T46" i="1" s="1"/>
  <c r="AN46" i="1" s="1"/>
  <c r="AA46" i="1"/>
  <c r="R46" i="1" s="1"/>
  <c r="AL46" i="1"/>
  <c r="AK46" i="1"/>
  <c r="AC46" i="1"/>
  <c r="DU45" i="1"/>
  <c r="DT45" i="1"/>
  <c r="DR45" i="1"/>
  <c r="CG45" i="1"/>
  <c r="CF45" i="1"/>
  <c r="BX45" i="1"/>
  <c r="BR45" i="1"/>
  <c r="BL45" i="1"/>
  <c r="BY45" i="1" s="1"/>
  <c r="CB45" i="1" s="1"/>
  <c r="BG45" i="1"/>
  <c r="BE45" i="1" s="1"/>
  <c r="Z45" i="1" s="1"/>
  <c r="AX45" i="1"/>
  <c r="U45" i="1" s="1"/>
  <c r="T45" i="1" s="1"/>
  <c r="AA45" i="1"/>
  <c r="AL45" i="1"/>
  <c r="AK45" i="1"/>
  <c r="AC45" i="1"/>
  <c r="DU44" i="1"/>
  <c r="DT44" i="1"/>
  <c r="DR44" i="1"/>
  <c r="CG44" i="1"/>
  <c r="CF44" i="1"/>
  <c r="BX44" i="1"/>
  <c r="BR44" i="1"/>
  <c r="BL44" i="1"/>
  <c r="BY44" i="1" s="1"/>
  <c r="CB44" i="1" s="1"/>
  <c r="BG44" i="1"/>
  <c r="BE44" i="1" s="1"/>
  <c r="AS44" i="1" s="1"/>
  <c r="AX44" i="1"/>
  <c r="U44" i="1" s="1"/>
  <c r="T44" i="1" s="1"/>
  <c r="AA44" i="1"/>
  <c r="V44" i="1" s="1"/>
  <c r="BU44" i="1" s="1"/>
  <c r="AL44" i="1"/>
  <c r="AK44" i="1"/>
  <c r="AC44" i="1"/>
  <c r="DU43" i="1"/>
  <c r="DT43" i="1"/>
  <c r="DR43" i="1"/>
  <c r="CG43" i="1"/>
  <c r="CF43" i="1"/>
  <c r="BX43" i="1"/>
  <c r="BR43" i="1"/>
  <c r="BL43" i="1"/>
  <c r="BY43" i="1" s="1"/>
  <c r="CB43" i="1" s="1"/>
  <c r="CE43" i="1" s="1"/>
  <c r="BG43" i="1"/>
  <c r="BE43" i="1" s="1"/>
  <c r="AR43" i="1" s="1"/>
  <c r="AX43" i="1"/>
  <c r="U43" i="1" s="1"/>
  <c r="T43" i="1" s="1"/>
  <c r="AA43" i="1"/>
  <c r="AL43" i="1"/>
  <c r="AK43" i="1"/>
  <c r="AC43" i="1"/>
  <c r="DU42" i="1"/>
  <c r="DT42" i="1"/>
  <c r="DR42" i="1"/>
  <c r="CG42" i="1"/>
  <c r="CF42" i="1"/>
  <c r="BX42" i="1"/>
  <c r="BR42" i="1"/>
  <c r="BL42" i="1"/>
  <c r="BY42" i="1" s="1"/>
  <c r="CB42" i="1" s="1"/>
  <c r="BG42" i="1"/>
  <c r="BE42" i="1" s="1"/>
  <c r="Z42" i="1" s="1"/>
  <c r="AX42" i="1"/>
  <c r="U42" i="1" s="1"/>
  <c r="T42" i="1" s="1"/>
  <c r="AA42" i="1"/>
  <c r="V42" i="1" s="1"/>
  <c r="BU42" i="1" s="1"/>
  <c r="AL42" i="1"/>
  <c r="AK42" i="1"/>
  <c r="AC42" i="1"/>
  <c r="DU41" i="1"/>
  <c r="DT41" i="1"/>
  <c r="DR41" i="1"/>
  <c r="CG41" i="1"/>
  <c r="CF41" i="1"/>
  <c r="BX41" i="1"/>
  <c r="BR41" i="1"/>
  <c r="BL41" i="1"/>
  <c r="BY41" i="1" s="1"/>
  <c r="CB41" i="1" s="1"/>
  <c r="BG41" i="1"/>
  <c r="BE41" i="1" s="1"/>
  <c r="BF41" i="1" s="1"/>
  <c r="AX41" i="1"/>
  <c r="U41" i="1" s="1"/>
  <c r="T41" i="1" s="1"/>
  <c r="AA41" i="1"/>
  <c r="AL41" i="1"/>
  <c r="AK41" i="1"/>
  <c r="AC41" i="1"/>
  <c r="DU40" i="1"/>
  <c r="DT40" i="1"/>
  <c r="DR40" i="1"/>
  <c r="CG40" i="1"/>
  <c r="CF40" i="1"/>
  <c r="BX40" i="1"/>
  <c r="BR40" i="1"/>
  <c r="BL40" i="1"/>
  <c r="BY40" i="1" s="1"/>
  <c r="CB40" i="1" s="1"/>
  <c r="CE40" i="1" s="1"/>
  <c r="BG40" i="1"/>
  <c r="BE40" i="1" s="1"/>
  <c r="AX40" i="1"/>
  <c r="U40" i="1" s="1"/>
  <c r="T40" i="1" s="1"/>
  <c r="AN40" i="1" s="1"/>
  <c r="AA40" i="1"/>
  <c r="Q40" i="1" s="1"/>
  <c r="AL40" i="1"/>
  <c r="AK40" i="1"/>
  <c r="AC40" i="1"/>
  <c r="DU39" i="1"/>
  <c r="DT39" i="1"/>
  <c r="DR39" i="1"/>
  <c r="CG39" i="1"/>
  <c r="CF39" i="1"/>
  <c r="BX39" i="1"/>
  <c r="BR39" i="1"/>
  <c r="BL39" i="1"/>
  <c r="BY39" i="1" s="1"/>
  <c r="CB39" i="1" s="1"/>
  <c r="CD39" i="1" s="1"/>
  <c r="CH39" i="1" s="1"/>
  <c r="CI39" i="1" s="1"/>
  <c r="BG39" i="1"/>
  <c r="BE39" i="1" s="1"/>
  <c r="AX39" i="1"/>
  <c r="U39" i="1" s="1"/>
  <c r="T39" i="1" s="1"/>
  <c r="AN39" i="1" s="1"/>
  <c r="AA39" i="1"/>
  <c r="AL39" i="1"/>
  <c r="AK39" i="1"/>
  <c r="AC39" i="1"/>
  <c r="DU38" i="1"/>
  <c r="DT38" i="1"/>
  <c r="DR38" i="1"/>
  <c r="CG38" i="1"/>
  <c r="CF38" i="1"/>
  <c r="BX38" i="1"/>
  <c r="BR38" i="1"/>
  <c r="BL38" i="1"/>
  <c r="BY38" i="1" s="1"/>
  <c r="CB38" i="1" s="1"/>
  <c r="BG38" i="1"/>
  <c r="BE38" i="1" s="1"/>
  <c r="AX38" i="1"/>
  <c r="AA38" i="1"/>
  <c r="V38" i="1" s="1"/>
  <c r="BU38" i="1" s="1"/>
  <c r="AL38" i="1"/>
  <c r="AK38" i="1"/>
  <c r="AC38" i="1"/>
  <c r="DU37" i="1"/>
  <c r="DT37" i="1"/>
  <c r="DR37" i="1"/>
  <c r="CG37" i="1"/>
  <c r="CF37" i="1"/>
  <c r="BX37" i="1"/>
  <c r="BR37" i="1"/>
  <c r="BL37" i="1"/>
  <c r="BY37" i="1" s="1"/>
  <c r="CB37" i="1" s="1"/>
  <c r="BG37" i="1"/>
  <c r="BE37" i="1" s="1"/>
  <c r="AX37" i="1"/>
  <c r="U37" i="1" s="1"/>
  <c r="T37" i="1" s="1"/>
  <c r="AA37" i="1"/>
  <c r="V37" i="1" s="1"/>
  <c r="BU37" i="1" s="1"/>
  <c r="AL37" i="1"/>
  <c r="AK37" i="1"/>
  <c r="AC37" i="1"/>
  <c r="DU36" i="1"/>
  <c r="DT36" i="1"/>
  <c r="DR36" i="1"/>
  <c r="CG36" i="1"/>
  <c r="CF36" i="1"/>
  <c r="BX36" i="1"/>
  <c r="BR36" i="1"/>
  <c r="BL36" i="1"/>
  <c r="BY36" i="1" s="1"/>
  <c r="CB36" i="1" s="1"/>
  <c r="BG36" i="1"/>
  <c r="BE36" i="1" s="1"/>
  <c r="AS36" i="1" s="1"/>
  <c r="AX36" i="1"/>
  <c r="U36" i="1" s="1"/>
  <c r="T36" i="1" s="1"/>
  <c r="AA36" i="1"/>
  <c r="R36" i="1" s="1"/>
  <c r="AL36" i="1"/>
  <c r="AK36" i="1"/>
  <c r="AC36" i="1"/>
  <c r="DU35" i="1"/>
  <c r="DT35" i="1"/>
  <c r="DR35" i="1"/>
  <c r="CG35" i="1"/>
  <c r="CF35" i="1"/>
  <c r="BX35" i="1"/>
  <c r="BR35" i="1"/>
  <c r="BL35" i="1"/>
  <c r="BY35" i="1" s="1"/>
  <c r="CB35" i="1" s="1"/>
  <c r="BG35" i="1"/>
  <c r="BE35" i="1" s="1"/>
  <c r="AX35" i="1"/>
  <c r="U35" i="1" s="1"/>
  <c r="T35" i="1" s="1"/>
  <c r="AN35" i="1" s="1"/>
  <c r="AA35" i="1"/>
  <c r="V35" i="1" s="1"/>
  <c r="BU35" i="1" s="1"/>
  <c r="AL35" i="1"/>
  <c r="AK35" i="1"/>
  <c r="AC35" i="1"/>
  <c r="DU34" i="1"/>
  <c r="DT34" i="1"/>
  <c r="DR34" i="1"/>
  <c r="CG34" i="1"/>
  <c r="CF34" i="1"/>
  <c r="BX34" i="1"/>
  <c r="BR34" i="1"/>
  <c r="BL34" i="1"/>
  <c r="BY34" i="1" s="1"/>
  <c r="CB34" i="1" s="1"/>
  <c r="BG34" i="1"/>
  <c r="BE34" i="1" s="1"/>
  <c r="BF34" i="1" s="1"/>
  <c r="AX34" i="1"/>
  <c r="U34" i="1" s="1"/>
  <c r="T34" i="1" s="1"/>
  <c r="AA34" i="1"/>
  <c r="V34" i="1" s="1"/>
  <c r="BU34" i="1" s="1"/>
  <c r="AL34" i="1"/>
  <c r="AK34" i="1"/>
  <c r="AC34" i="1"/>
  <c r="DU33" i="1"/>
  <c r="DT33" i="1"/>
  <c r="DR33" i="1"/>
  <c r="CG33" i="1"/>
  <c r="CF33" i="1"/>
  <c r="BX33" i="1"/>
  <c r="BR33" i="1"/>
  <c r="BL33" i="1"/>
  <c r="BY33" i="1" s="1"/>
  <c r="CB33" i="1" s="1"/>
  <c r="CC33" i="1" s="1"/>
  <c r="BG33" i="1"/>
  <c r="BE33" i="1" s="1"/>
  <c r="AX33" i="1"/>
  <c r="U33" i="1" s="1"/>
  <c r="T33" i="1" s="1"/>
  <c r="AA33" i="1"/>
  <c r="AL33" i="1"/>
  <c r="AK33" i="1"/>
  <c r="AC33" i="1"/>
  <c r="DU32" i="1"/>
  <c r="DT32" i="1"/>
  <c r="DR32" i="1"/>
  <c r="CG32" i="1"/>
  <c r="CF32" i="1"/>
  <c r="BX32" i="1"/>
  <c r="BR32" i="1"/>
  <c r="BL32" i="1"/>
  <c r="BY32" i="1" s="1"/>
  <c r="CB32" i="1" s="1"/>
  <c r="CE32" i="1" s="1"/>
  <c r="BG32" i="1"/>
  <c r="BE32" i="1" s="1"/>
  <c r="AX32" i="1"/>
  <c r="U32" i="1" s="1"/>
  <c r="T32" i="1" s="1"/>
  <c r="AA32" i="1"/>
  <c r="V32" i="1" s="1"/>
  <c r="BU32" i="1" s="1"/>
  <c r="AL32" i="1"/>
  <c r="AK32" i="1"/>
  <c r="AC32" i="1"/>
  <c r="DU31" i="1"/>
  <c r="DT31" i="1"/>
  <c r="DR31" i="1"/>
  <c r="CG31" i="1"/>
  <c r="CF31" i="1"/>
  <c r="BX31" i="1"/>
  <c r="BR31" i="1"/>
  <c r="BL31" i="1"/>
  <c r="BY31" i="1" s="1"/>
  <c r="CB31" i="1" s="1"/>
  <c r="CD31" i="1" s="1"/>
  <c r="CH31" i="1" s="1"/>
  <c r="CI31" i="1" s="1"/>
  <c r="BG31" i="1"/>
  <c r="BE31" i="1" s="1"/>
  <c r="W31" i="1" s="1"/>
  <c r="AX31" i="1"/>
  <c r="U31" i="1" s="1"/>
  <c r="T31" i="1" s="1"/>
  <c r="AA31" i="1"/>
  <c r="AL31" i="1"/>
  <c r="AK31" i="1"/>
  <c r="AC31" i="1"/>
  <c r="DU30" i="1"/>
  <c r="DT30" i="1"/>
  <c r="DR30" i="1"/>
  <c r="CG30" i="1"/>
  <c r="CF30" i="1"/>
  <c r="BX30" i="1"/>
  <c r="BR30" i="1"/>
  <c r="BL30" i="1"/>
  <c r="BY30" i="1" s="1"/>
  <c r="CB30" i="1" s="1"/>
  <c r="BG30" i="1"/>
  <c r="BE30" i="1" s="1"/>
  <c r="AS30" i="1" s="1"/>
  <c r="AX30" i="1"/>
  <c r="U30" i="1" s="1"/>
  <c r="T30" i="1" s="1"/>
  <c r="AN30" i="1" s="1"/>
  <c r="AA30" i="1"/>
  <c r="V30" i="1" s="1"/>
  <c r="BU30" i="1" s="1"/>
  <c r="AL30" i="1"/>
  <c r="AK30" i="1"/>
  <c r="AC30" i="1"/>
  <c r="DU29" i="1"/>
  <c r="DT29" i="1"/>
  <c r="DR29" i="1"/>
  <c r="CG29" i="1"/>
  <c r="CF29" i="1"/>
  <c r="BX29" i="1"/>
  <c r="BR29" i="1"/>
  <c r="BL29" i="1"/>
  <c r="BY29" i="1" s="1"/>
  <c r="CB29" i="1" s="1"/>
  <c r="CD29" i="1" s="1"/>
  <c r="CH29" i="1" s="1"/>
  <c r="CI29" i="1" s="1"/>
  <c r="BG29" i="1"/>
  <c r="BE29" i="1" s="1"/>
  <c r="Z29" i="1" s="1"/>
  <c r="AX29" i="1"/>
  <c r="U29" i="1" s="1"/>
  <c r="T29" i="1" s="1"/>
  <c r="AN29" i="1" s="1"/>
  <c r="AA29" i="1"/>
  <c r="R29" i="1" s="1"/>
  <c r="AL29" i="1"/>
  <c r="AK29" i="1"/>
  <c r="AC29" i="1"/>
  <c r="DU28" i="1"/>
  <c r="DT28" i="1"/>
  <c r="DR28" i="1"/>
  <c r="CG28" i="1"/>
  <c r="CF28" i="1"/>
  <c r="BX28" i="1"/>
  <c r="BR28" i="1"/>
  <c r="BL28" i="1"/>
  <c r="BY28" i="1" s="1"/>
  <c r="CB28" i="1" s="1"/>
  <c r="CE28" i="1" s="1"/>
  <c r="BG28" i="1"/>
  <c r="BE28" i="1" s="1"/>
  <c r="AX28" i="1"/>
  <c r="U28" i="1" s="1"/>
  <c r="T28" i="1" s="1"/>
  <c r="AA28" i="1"/>
  <c r="R28" i="1" s="1"/>
  <c r="AL28" i="1"/>
  <c r="AK28" i="1"/>
  <c r="AC28" i="1"/>
  <c r="DU27" i="1"/>
  <c r="DT27" i="1"/>
  <c r="DR27" i="1"/>
  <c r="CG27" i="1"/>
  <c r="CF27" i="1"/>
  <c r="BX27" i="1"/>
  <c r="BR27" i="1"/>
  <c r="BL27" i="1"/>
  <c r="BY27" i="1" s="1"/>
  <c r="CB27" i="1" s="1"/>
  <c r="CD27" i="1" s="1"/>
  <c r="CH27" i="1" s="1"/>
  <c r="CI27" i="1" s="1"/>
  <c r="BG27" i="1"/>
  <c r="BE27" i="1" s="1"/>
  <c r="AX27" i="1"/>
  <c r="U27" i="1" s="1"/>
  <c r="T27" i="1" s="1"/>
  <c r="AA27" i="1"/>
  <c r="AL27" i="1"/>
  <c r="AK27" i="1"/>
  <c r="AC27" i="1"/>
  <c r="DU26" i="1"/>
  <c r="DT26" i="1"/>
  <c r="DR26" i="1"/>
  <c r="CG26" i="1"/>
  <c r="CF26" i="1"/>
  <c r="BX26" i="1"/>
  <c r="BR26" i="1"/>
  <c r="BL26" i="1"/>
  <c r="BY26" i="1" s="1"/>
  <c r="CB26" i="1" s="1"/>
  <c r="BG26" i="1"/>
  <c r="BE26" i="1" s="1"/>
  <c r="AX26" i="1"/>
  <c r="U26" i="1" s="1"/>
  <c r="T26" i="1" s="1"/>
  <c r="AA26" i="1"/>
  <c r="V26" i="1" s="1"/>
  <c r="BU26" i="1" s="1"/>
  <c r="AL26" i="1"/>
  <c r="AK26" i="1"/>
  <c r="AC26" i="1"/>
  <c r="DU25" i="1"/>
  <c r="DT25" i="1"/>
  <c r="DR25" i="1"/>
  <c r="CG25" i="1"/>
  <c r="CF25" i="1"/>
  <c r="BX25" i="1"/>
  <c r="BR25" i="1"/>
  <c r="BL25" i="1"/>
  <c r="BY25" i="1" s="1"/>
  <c r="CB25" i="1" s="1"/>
  <c r="CC25" i="1" s="1"/>
  <c r="BG25" i="1"/>
  <c r="BE25" i="1" s="1"/>
  <c r="AS25" i="1" s="1"/>
  <c r="AX25" i="1"/>
  <c r="U25" i="1" s="1"/>
  <c r="T25" i="1" s="1"/>
  <c r="AA25" i="1"/>
  <c r="R25" i="1" s="1"/>
  <c r="AL25" i="1"/>
  <c r="AK25" i="1"/>
  <c r="AC25" i="1"/>
  <c r="DU24" i="1"/>
  <c r="DT24" i="1"/>
  <c r="DR24" i="1"/>
  <c r="CG24" i="1"/>
  <c r="CF24" i="1"/>
  <c r="BX24" i="1"/>
  <c r="BR24" i="1"/>
  <c r="BL24" i="1"/>
  <c r="BY24" i="1" s="1"/>
  <c r="CB24" i="1" s="1"/>
  <c r="BG24" i="1"/>
  <c r="BE24" i="1" s="1"/>
  <c r="W24" i="1" s="1"/>
  <c r="AX24" i="1"/>
  <c r="U24" i="1" s="1"/>
  <c r="T24" i="1" s="1"/>
  <c r="AN24" i="1" s="1"/>
  <c r="AA24" i="1"/>
  <c r="AL24" i="1"/>
  <c r="AK24" i="1"/>
  <c r="AC24" i="1"/>
  <c r="DU23" i="1"/>
  <c r="DT23" i="1"/>
  <c r="DR23" i="1"/>
  <c r="CG23" i="1"/>
  <c r="CF23" i="1"/>
  <c r="BX23" i="1"/>
  <c r="BR23" i="1"/>
  <c r="BL23" i="1"/>
  <c r="BY23" i="1" s="1"/>
  <c r="CB23" i="1" s="1"/>
  <c r="CD23" i="1" s="1"/>
  <c r="CH23" i="1" s="1"/>
  <c r="CI23" i="1" s="1"/>
  <c r="BG23" i="1"/>
  <c r="BE23" i="1" s="1"/>
  <c r="AR23" i="1" s="1"/>
  <c r="AX23" i="1"/>
  <c r="U23" i="1" s="1"/>
  <c r="T23" i="1" s="1"/>
  <c r="AA23" i="1"/>
  <c r="R23" i="1" s="1"/>
  <c r="AL23" i="1"/>
  <c r="AK23" i="1"/>
  <c r="AC23" i="1"/>
  <c r="DU22" i="1"/>
  <c r="DT22" i="1"/>
  <c r="DR22" i="1"/>
  <c r="CG22" i="1"/>
  <c r="CF22" i="1"/>
  <c r="BX22" i="1"/>
  <c r="BR22" i="1"/>
  <c r="BL22" i="1"/>
  <c r="BY22" i="1" s="1"/>
  <c r="CB22" i="1" s="1"/>
  <c r="BG22" i="1"/>
  <c r="BE22" i="1" s="1"/>
  <c r="AS22" i="1" s="1"/>
  <c r="AX22" i="1"/>
  <c r="U22" i="1" s="1"/>
  <c r="T22" i="1" s="1"/>
  <c r="AA22" i="1"/>
  <c r="V22" i="1" s="1"/>
  <c r="BU22" i="1" s="1"/>
  <c r="AL22" i="1"/>
  <c r="AK22" i="1"/>
  <c r="AC22" i="1"/>
  <c r="DU21" i="1"/>
  <c r="DT21" i="1"/>
  <c r="DR21" i="1"/>
  <c r="CG21" i="1"/>
  <c r="CF21" i="1"/>
  <c r="BX21" i="1"/>
  <c r="BR21" i="1"/>
  <c r="BL21" i="1"/>
  <c r="BY21" i="1" s="1"/>
  <c r="CB21" i="1" s="1"/>
  <c r="BG21" i="1"/>
  <c r="BE21" i="1" s="1"/>
  <c r="AX21" i="1"/>
  <c r="U21" i="1" s="1"/>
  <c r="T21" i="1" s="1"/>
  <c r="AN21" i="1" s="1"/>
  <c r="AA21" i="1"/>
  <c r="R21" i="1" s="1"/>
  <c r="AL21" i="1"/>
  <c r="AK21" i="1"/>
  <c r="AC21" i="1"/>
  <c r="DU20" i="1"/>
  <c r="DT20" i="1"/>
  <c r="DR20" i="1"/>
  <c r="CG20" i="1"/>
  <c r="CF20" i="1"/>
  <c r="BX20" i="1"/>
  <c r="BR20" i="1"/>
  <c r="BL20" i="1"/>
  <c r="BY20" i="1" s="1"/>
  <c r="CB20" i="1" s="1"/>
  <c r="CC20" i="1" s="1"/>
  <c r="BG20" i="1"/>
  <c r="BE20" i="1" s="1"/>
  <c r="AX20" i="1"/>
  <c r="U20" i="1" s="1"/>
  <c r="T20" i="1" s="1"/>
  <c r="AA20" i="1"/>
  <c r="V20" i="1" s="1"/>
  <c r="BU20" i="1" s="1"/>
  <c r="AL20" i="1"/>
  <c r="AK20" i="1"/>
  <c r="AC20" i="1"/>
  <c r="DU19" i="1"/>
  <c r="DT19" i="1"/>
  <c r="DR19" i="1"/>
  <c r="CG19" i="1"/>
  <c r="CF19" i="1"/>
  <c r="BX19" i="1"/>
  <c r="BR19" i="1"/>
  <c r="BL19" i="1"/>
  <c r="BY19" i="1" s="1"/>
  <c r="CB19" i="1" s="1"/>
  <c r="CD19" i="1" s="1"/>
  <c r="CH19" i="1" s="1"/>
  <c r="CI19" i="1" s="1"/>
  <c r="BG19" i="1"/>
  <c r="BE19" i="1" s="1"/>
  <c r="Z19" i="1" s="1"/>
  <c r="AX19" i="1"/>
  <c r="U19" i="1" s="1"/>
  <c r="T19" i="1" s="1"/>
  <c r="AA19" i="1"/>
  <c r="AL19" i="1"/>
  <c r="AK19" i="1"/>
  <c r="AC19" i="1"/>
  <c r="DU18" i="1"/>
  <c r="DT18" i="1"/>
  <c r="DR18" i="1"/>
  <c r="CG18" i="1"/>
  <c r="CF18" i="1"/>
  <c r="BX18" i="1"/>
  <c r="BR18" i="1"/>
  <c r="BL18" i="1"/>
  <c r="BY18" i="1" s="1"/>
  <c r="CB18" i="1" s="1"/>
  <c r="BG18" i="1"/>
  <c r="BE18" i="1" s="1"/>
  <c r="AR18" i="1" s="1"/>
  <c r="AX18" i="1"/>
  <c r="U18" i="1" s="1"/>
  <c r="T18" i="1" s="1"/>
  <c r="AA18" i="1"/>
  <c r="V18" i="1" s="1"/>
  <c r="BU18" i="1" s="1"/>
  <c r="AL18" i="1"/>
  <c r="AK18" i="1"/>
  <c r="AC18" i="1"/>
  <c r="DU17" i="1"/>
  <c r="DT17" i="1"/>
  <c r="DR17" i="1"/>
  <c r="CG17" i="1"/>
  <c r="CF17" i="1"/>
  <c r="BX17" i="1"/>
  <c r="BR17" i="1"/>
  <c r="BL17" i="1"/>
  <c r="BY17" i="1" s="1"/>
  <c r="CB17" i="1" s="1"/>
  <c r="BG17" i="1"/>
  <c r="BE17" i="1" s="1"/>
  <c r="BF17" i="1" s="1"/>
  <c r="AX17" i="1"/>
  <c r="AA17" i="1"/>
  <c r="AL17" i="1"/>
  <c r="AK17" i="1"/>
  <c r="AC17" i="1"/>
  <c r="DU16" i="1"/>
  <c r="DT16" i="1"/>
  <c r="DR16" i="1"/>
  <c r="CG16" i="1"/>
  <c r="CF16" i="1"/>
  <c r="BX16" i="1"/>
  <c r="BR16" i="1"/>
  <c r="BL16" i="1"/>
  <c r="BY16" i="1" s="1"/>
  <c r="CB16" i="1" s="1"/>
  <c r="BG16" i="1"/>
  <c r="BE16" i="1" s="1"/>
  <c r="AX16" i="1"/>
  <c r="U16" i="1" s="1"/>
  <c r="T16" i="1" s="1"/>
  <c r="AA16" i="1"/>
  <c r="V16" i="1" s="1"/>
  <c r="BU16" i="1" s="1"/>
  <c r="AL16" i="1"/>
  <c r="AK16" i="1"/>
  <c r="AC16" i="1"/>
  <c r="DU15" i="1"/>
  <c r="DT15" i="1"/>
  <c r="DR15" i="1"/>
  <c r="CG15" i="1"/>
  <c r="CF15" i="1"/>
  <c r="BX15" i="1"/>
  <c r="BR15" i="1"/>
  <c r="BL15" i="1"/>
  <c r="BY15" i="1" s="1"/>
  <c r="CB15" i="1" s="1"/>
  <c r="CE15" i="1" s="1"/>
  <c r="BG15" i="1"/>
  <c r="BE15" i="1" s="1"/>
  <c r="AS15" i="1" s="1"/>
  <c r="AX15" i="1"/>
  <c r="U15" i="1" s="1"/>
  <c r="T15" i="1" s="1"/>
  <c r="AA15" i="1"/>
  <c r="R15" i="1" s="1"/>
  <c r="AL15" i="1"/>
  <c r="AK15" i="1"/>
  <c r="AC15" i="1"/>
  <c r="DU14" i="1"/>
  <c r="DT14" i="1"/>
  <c r="DR14" i="1"/>
  <c r="CG14" i="1"/>
  <c r="CF14" i="1"/>
  <c r="BX14" i="1"/>
  <c r="BR14" i="1"/>
  <c r="BL14" i="1"/>
  <c r="BY14" i="1" s="1"/>
  <c r="CB14" i="1" s="1"/>
  <c r="BG14" i="1"/>
  <c r="BE14" i="1" s="1"/>
  <c r="AX14" i="1"/>
  <c r="U14" i="1" s="1"/>
  <c r="T14" i="1" s="1"/>
  <c r="AN14" i="1" s="1"/>
  <c r="AA14" i="1"/>
  <c r="V14" i="1" s="1"/>
  <c r="BU14" i="1" s="1"/>
  <c r="AL14" i="1"/>
  <c r="AK14" i="1"/>
  <c r="AC14" i="1"/>
  <c r="DU13" i="1"/>
  <c r="DT13" i="1"/>
  <c r="DR13" i="1"/>
  <c r="CG13" i="1"/>
  <c r="CF13" i="1"/>
  <c r="BX13" i="1"/>
  <c r="BR13" i="1"/>
  <c r="BL13" i="1"/>
  <c r="BY13" i="1" s="1"/>
  <c r="CB13" i="1" s="1"/>
  <c r="BG13" i="1"/>
  <c r="BE13" i="1" s="1"/>
  <c r="Z13" i="1" s="1"/>
  <c r="AX13" i="1"/>
  <c r="U13" i="1" s="1"/>
  <c r="T13" i="1" s="1"/>
  <c r="AN13" i="1" s="1"/>
  <c r="AA13" i="1"/>
  <c r="R13" i="1" s="1"/>
  <c r="AL13" i="1"/>
  <c r="AK13" i="1"/>
  <c r="AC13" i="1"/>
  <c r="DU12" i="1"/>
  <c r="DT12" i="1"/>
  <c r="DR12" i="1"/>
  <c r="CG12" i="1"/>
  <c r="CF12" i="1"/>
  <c r="BX12" i="1"/>
  <c r="BR12" i="1"/>
  <c r="BL12" i="1"/>
  <c r="BY12" i="1" s="1"/>
  <c r="CB12" i="1" s="1"/>
  <c r="CE12" i="1" s="1"/>
  <c r="BG12" i="1"/>
  <c r="BE12" i="1" s="1"/>
  <c r="BF12" i="1" s="1"/>
  <c r="AX12" i="1"/>
  <c r="U12" i="1" s="1"/>
  <c r="T12" i="1" s="1"/>
  <c r="AA12" i="1"/>
  <c r="Q12" i="1" s="1"/>
  <c r="AL12" i="1"/>
  <c r="AK12" i="1"/>
  <c r="AC12" i="1"/>
  <c r="DU11" i="1"/>
  <c r="DT11" i="1"/>
  <c r="DR11" i="1"/>
  <c r="CG11" i="1"/>
  <c r="CF11" i="1"/>
  <c r="BX11" i="1"/>
  <c r="BR11" i="1"/>
  <c r="BL11" i="1"/>
  <c r="BY11" i="1" s="1"/>
  <c r="CB11" i="1" s="1"/>
  <c r="CC11" i="1" s="1"/>
  <c r="BG11" i="1"/>
  <c r="BE11" i="1" s="1"/>
  <c r="AX11" i="1"/>
  <c r="U11" i="1" s="1"/>
  <c r="T11" i="1" s="1"/>
  <c r="AN11" i="1" s="1"/>
  <c r="AA11" i="1"/>
  <c r="AL11" i="1"/>
  <c r="AK11" i="1"/>
  <c r="AC11" i="1"/>
  <c r="DU10" i="1"/>
  <c r="DT10" i="1"/>
  <c r="DR10" i="1"/>
  <c r="CG10" i="1"/>
  <c r="CF10" i="1"/>
  <c r="BX10" i="1"/>
  <c r="BR10" i="1"/>
  <c r="BL10" i="1"/>
  <c r="BY10" i="1" s="1"/>
  <c r="CB10" i="1" s="1"/>
  <c r="CE10" i="1" s="1"/>
  <c r="BG10" i="1"/>
  <c r="BE10" i="1" s="1"/>
  <c r="Z10" i="1" s="1"/>
  <c r="AX10" i="1"/>
  <c r="U10" i="1" s="1"/>
  <c r="T10" i="1" s="1"/>
  <c r="AA10" i="1"/>
  <c r="Q10" i="1" s="1"/>
  <c r="AL10" i="1"/>
  <c r="AK10" i="1"/>
  <c r="AC10" i="1"/>
  <c r="DU9" i="1"/>
  <c r="DT9" i="1"/>
  <c r="DR9" i="1"/>
  <c r="CG9" i="1"/>
  <c r="CF9" i="1"/>
  <c r="BX9" i="1"/>
  <c r="BR9" i="1"/>
  <c r="BL9" i="1"/>
  <c r="BY9" i="1" s="1"/>
  <c r="CB9" i="1" s="1"/>
  <c r="BG9" i="1"/>
  <c r="BE9" i="1" s="1"/>
  <c r="AX9" i="1"/>
  <c r="U9" i="1" s="1"/>
  <c r="T9" i="1" s="1"/>
  <c r="AA9" i="1"/>
  <c r="R9" i="1" s="1"/>
  <c r="AL9" i="1"/>
  <c r="AK9" i="1"/>
  <c r="AC9" i="1"/>
  <c r="DU8" i="1"/>
  <c r="DT8" i="1"/>
  <c r="DR8" i="1"/>
  <c r="CG8" i="1"/>
  <c r="CF8" i="1"/>
  <c r="BX8" i="1"/>
  <c r="BR8" i="1"/>
  <c r="BL8" i="1"/>
  <c r="BY8" i="1" s="1"/>
  <c r="CB8" i="1" s="1"/>
  <c r="BG8" i="1"/>
  <c r="BE8" i="1" s="1"/>
  <c r="Z8" i="1" s="1"/>
  <c r="AX8" i="1"/>
  <c r="U8" i="1" s="1"/>
  <c r="T8" i="1" s="1"/>
  <c r="AA8" i="1"/>
  <c r="Q8" i="1" s="1"/>
  <c r="AL8" i="1"/>
  <c r="AK8" i="1"/>
  <c r="AC8" i="1"/>
  <c r="DU7" i="1"/>
  <c r="DT7" i="1"/>
  <c r="DR7" i="1"/>
  <c r="CG7" i="1"/>
  <c r="CF7" i="1"/>
  <c r="BX7" i="1"/>
  <c r="BR7" i="1"/>
  <c r="BL7" i="1"/>
  <c r="BY7" i="1" s="1"/>
  <c r="CB7" i="1" s="1"/>
  <c r="BG7" i="1"/>
  <c r="BE7" i="1" s="1"/>
  <c r="W7" i="1" s="1"/>
  <c r="AX7" i="1"/>
  <c r="U7" i="1" s="1"/>
  <c r="T7" i="1" s="1"/>
  <c r="AA7" i="1"/>
  <c r="R7" i="1" s="1"/>
  <c r="AL7" i="1"/>
  <c r="AK7" i="1"/>
  <c r="AC7" i="1"/>
  <c r="DU6" i="1"/>
  <c r="DT6" i="1"/>
  <c r="DR6" i="1"/>
  <c r="CG6" i="1"/>
  <c r="CF6" i="1"/>
  <c r="BX6" i="1"/>
  <c r="BR6" i="1"/>
  <c r="BL6" i="1"/>
  <c r="BY6" i="1" s="1"/>
  <c r="CB6" i="1" s="1"/>
  <c r="BG6" i="1"/>
  <c r="BE6" i="1" s="1"/>
  <c r="AX6" i="1"/>
  <c r="AA6" i="1"/>
  <c r="V6" i="1" s="1"/>
  <c r="BU6" i="1" s="1"/>
  <c r="AL6" i="1"/>
  <c r="AK6" i="1"/>
  <c r="AC6" i="1"/>
  <c r="DU5" i="1"/>
  <c r="DT5" i="1"/>
  <c r="DR5" i="1"/>
  <c r="CG5" i="1"/>
  <c r="CF5" i="1"/>
  <c r="BX5" i="1"/>
  <c r="BR5" i="1"/>
  <c r="BL5" i="1"/>
  <c r="BY5" i="1" s="1"/>
  <c r="CB5" i="1" s="1"/>
  <c r="BG5" i="1"/>
  <c r="BE5" i="1" s="1"/>
  <c r="AX5" i="1"/>
  <c r="U5" i="1" s="1"/>
  <c r="T5" i="1" s="1"/>
  <c r="AN5" i="1" s="1"/>
  <c r="AA5" i="1"/>
  <c r="V5" i="1" s="1"/>
  <c r="BU5" i="1" s="1"/>
  <c r="AL5" i="1"/>
  <c r="AK5" i="1"/>
  <c r="AC5" i="1"/>
  <c r="DU4" i="1"/>
  <c r="DT4" i="1"/>
  <c r="DR4" i="1"/>
  <c r="CG4" i="1"/>
  <c r="CF4" i="1"/>
  <c r="BX4" i="1"/>
  <c r="BR4" i="1"/>
  <c r="BL4" i="1"/>
  <c r="BY4" i="1" s="1"/>
  <c r="CB4" i="1" s="1"/>
  <c r="BG4" i="1"/>
  <c r="BE4" i="1" s="1"/>
  <c r="AX4" i="1"/>
  <c r="AA4" i="1"/>
  <c r="R4" i="1" s="1"/>
  <c r="AL4" i="1"/>
  <c r="AK4" i="1"/>
  <c r="AC4" i="1"/>
  <c r="DU3" i="1"/>
  <c r="DT3" i="1"/>
  <c r="DR3" i="1"/>
  <c r="CG3" i="1"/>
  <c r="CF3" i="1"/>
  <c r="BX3" i="1"/>
  <c r="BR3" i="1"/>
  <c r="BL3" i="1"/>
  <c r="BY3" i="1" s="1"/>
  <c r="CB3" i="1" s="1"/>
  <c r="CC3" i="1" s="1"/>
  <c r="BG3" i="1"/>
  <c r="BE3" i="1" s="1"/>
  <c r="AX3" i="1"/>
  <c r="U3" i="1" s="1"/>
  <c r="T3" i="1" s="1"/>
  <c r="AA3" i="1"/>
  <c r="AL3" i="1"/>
  <c r="AK3" i="1"/>
  <c r="AC3" i="1"/>
  <c r="DU2" i="1"/>
  <c r="DT2" i="1"/>
  <c r="DR2" i="1"/>
  <c r="CG2" i="1"/>
  <c r="CF2" i="1"/>
  <c r="BX2" i="1"/>
  <c r="BR2" i="1"/>
  <c r="BL2" i="1"/>
  <c r="BY2" i="1" s="1"/>
  <c r="CB2" i="1" s="1"/>
  <c r="CE2" i="1" s="1"/>
  <c r="BG2" i="1"/>
  <c r="BE2" i="1" s="1"/>
  <c r="AX2" i="1"/>
  <c r="U2" i="1" s="1"/>
  <c r="T2" i="1" s="1"/>
  <c r="AA2" i="1"/>
  <c r="AL2" i="1"/>
  <c r="AK2" i="1"/>
  <c r="AC2" i="1"/>
  <c r="A54" i="1" l="1"/>
  <c r="A59" i="1"/>
  <c r="A65" i="1" s="1"/>
  <c r="A71" i="1" s="1"/>
  <c r="A30" i="1"/>
  <c r="A35" i="1"/>
  <c r="A41" i="1" s="1"/>
  <c r="A47" i="1" s="1"/>
  <c r="AJ14" i="1"/>
  <c r="AF13" i="1"/>
  <c r="AG13" i="1" s="1"/>
  <c r="AH13" i="1" s="1"/>
  <c r="DS29" i="1"/>
  <c r="BT29" i="1" s="1"/>
  <c r="DS6" i="1"/>
  <c r="BT6" i="1" s="1"/>
  <c r="BW6" i="1" s="1"/>
  <c r="AJ9" i="1"/>
  <c r="AJ13" i="1"/>
  <c r="AJ49" i="1"/>
  <c r="DS5" i="1"/>
  <c r="BT5" i="1" s="1"/>
  <c r="BW5" i="1" s="1"/>
  <c r="AF7" i="1"/>
  <c r="N41" i="1"/>
  <c r="N45" i="1"/>
  <c r="AF27" i="1"/>
  <c r="AG27" i="1" s="1"/>
  <c r="AH27" i="1" s="1"/>
  <c r="AO27" i="1" s="1"/>
  <c r="AJ21" i="1"/>
  <c r="N6" i="1"/>
  <c r="Z36" i="1"/>
  <c r="Q6" i="1"/>
  <c r="R6" i="1"/>
  <c r="AJ41" i="1"/>
  <c r="AF11" i="1"/>
  <c r="AG11" i="1" s="1"/>
  <c r="AH11" i="1" s="1"/>
  <c r="AD11" i="1" s="1"/>
  <c r="AB11" i="1" s="1"/>
  <c r="AE11" i="1" s="1"/>
  <c r="AF28" i="1"/>
  <c r="AG28" i="1" s="1"/>
  <c r="AH28" i="1" s="1"/>
  <c r="AD28" i="1" s="1"/>
  <c r="AB28" i="1" s="1"/>
  <c r="AE28" i="1" s="1"/>
  <c r="BF29" i="1"/>
  <c r="AJ32" i="1"/>
  <c r="V12" i="1"/>
  <c r="BU12" i="1" s="1"/>
  <c r="N35" i="1"/>
  <c r="AJ18" i="1"/>
  <c r="N19" i="1"/>
  <c r="DS19" i="1"/>
  <c r="BT19" i="1" s="1"/>
  <c r="BV19" i="1" s="1"/>
  <c r="N31" i="1"/>
  <c r="Q17" i="1"/>
  <c r="AF32" i="1"/>
  <c r="AG32" i="1" s="1"/>
  <c r="AH32" i="1" s="1"/>
  <c r="AD32" i="1" s="1"/>
  <c r="AB32" i="1" s="1"/>
  <c r="AE32" i="1" s="1"/>
  <c r="BF43" i="1"/>
  <c r="N5" i="1"/>
  <c r="AJ35" i="1"/>
  <c r="AJ36" i="1"/>
  <c r="V28" i="1"/>
  <c r="BU28" i="1" s="1"/>
  <c r="DS46" i="1"/>
  <c r="BT46" i="1" s="1"/>
  <c r="BV46" i="1" s="1"/>
  <c r="AF5" i="1"/>
  <c r="AG5" i="1" s="1"/>
  <c r="AH5" i="1" s="1"/>
  <c r="AF20" i="1"/>
  <c r="AG20" i="1" s="1"/>
  <c r="AH20" i="1" s="1"/>
  <c r="AD20" i="1" s="1"/>
  <c r="AB20" i="1" s="1"/>
  <c r="AE20" i="1" s="1"/>
  <c r="AF3" i="1"/>
  <c r="DS15" i="1"/>
  <c r="BT15" i="1" s="1"/>
  <c r="BV15" i="1" s="1"/>
  <c r="N17" i="1"/>
  <c r="AJ25" i="1"/>
  <c r="AJ37" i="1"/>
  <c r="N39" i="1"/>
  <c r="DS41" i="1"/>
  <c r="BT41" i="1" s="1"/>
  <c r="BV41" i="1" s="1"/>
  <c r="DS3" i="1"/>
  <c r="BT3" i="1" s="1"/>
  <c r="BV3" i="1" s="1"/>
  <c r="N33" i="1"/>
  <c r="N11" i="1"/>
  <c r="V17" i="1"/>
  <c r="BU17" i="1" s="1"/>
  <c r="AJ23" i="1"/>
  <c r="AJ24" i="1"/>
  <c r="N38" i="1"/>
  <c r="V41" i="1"/>
  <c r="BU41" i="1" s="1"/>
  <c r="AF6" i="1"/>
  <c r="W17" i="1"/>
  <c r="N27" i="1"/>
  <c r="N29" i="1"/>
  <c r="CC32" i="1"/>
  <c r="AF38" i="1"/>
  <c r="N40" i="1"/>
  <c r="AJ42" i="1"/>
  <c r="AF46" i="1"/>
  <c r="AG46" i="1" s="1"/>
  <c r="AH46" i="1" s="1"/>
  <c r="R17" i="1"/>
  <c r="AJ8" i="1"/>
  <c r="AJ17" i="1"/>
  <c r="AF19" i="1"/>
  <c r="AG19" i="1" s="1"/>
  <c r="AH19" i="1" s="1"/>
  <c r="AO19" i="1" s="1"/>
  <c r="R38" i="1"/>
  <c r="CD36" i="1"/>
  <c r="CH36" i="1" s="1"/>
  <c r="CI36" i="1" s="1"/>
  <c r="CE36" i="1"/>
  <c r="Z4" i="1"/>
  <c r="W4" i="1"/>
  <c r="AJ3" i="1"/>
  <c r="AJ31" i="1"/>
  <c r="Z43" i="1"/>
  <c r="AJ48" i="1"/>
  <c r="Q48" i="1"/>
  <c r="AJ2" i="1"/>
  <c r="Q14" i="1"/>
  <c r="AR41" i="1"/>
  <c r="DS49" i="1"/>
  <c r="BT49" i="1" s="1"/>
  <c r="BV49" i="1" s="1"/>
  <c r="AR24" i="1"/>
  <c r="AF39" i="1"/>
  <c r="AG39" i="1" s="1"/>
  <c r="AH39" i="1" s="1"/>
  <c r="AO39" i="1" s="1"/>
  <c r="AF47" i="1"/>
  <c r="DS22" i="1"/>
  <c r="BT22" i="1" s="1"/>
  <c r="BV22" i="1" s="1"/>
  <c r="DS33" i="1"/>
  <c r="BT33" i="1" s="1"/>
  <c r="BV33" i="1" s="1"/>
  <c r="DS38" i="1"/>
  <c r="BT38" i="1" s="1"/>
  <c r="BW38" i="1" s="1"/>
  <c r="DS42" i="1"/>
  <c r="BT42" i="1" s="1"/>
  <c r="BV42" i="1" s="1"/>
  <c r="R49" i="1"/>
  <c r="Z25" i="1"/>
  <c r="Q16" i="1"/>
  <c r="AS48" i="1"/>
  <c r="W48" i="1"/>
  <c r="BF48" i="1"/>
  <c r="BF14" i="1"/>
  <c r="AR14" i="1"/>
  <c r="Z27" i="1"/>
  <c r="AR27" i="1"/>
  <c r="W28" i="1"/>
  <c r="AS28" i="1"/>
  <c r="BF28" i="1"/>
  <c r="Z28" i="1"/>
  <c r="V8" i="1"/>
  <c r="BU8" i="1" s="1"/>
  <c r="DS8" i="1"/>
  <c r="BT8" i="1" s="1"/>
  <c r="BV8" i="1" s="1"/>
  <c r="N22" i="1"/>
  <c r="AS24" i="1"/>
  <c r="AF26" i="1"/>
  <c r="AG26" i="1" s="1"/>
  <c r="AH26" i="1" s="1"/>
  <c r="AD26" i="1" s="1"/>
  <c r="AB26" i="1" s="1"/>
  <c r="AE26" i="1" s="1"/>
  <c r="N28" i="1"/>
  <c r="V31" i="1"/>
  <c r="BU31" i="1" s="1"/>
  <c r="N32" i="1"/>
  <c r="V39" i="1"/>
  <c r="BU39" i="1" s="1"/>
  <c r="AR29" i="1"/>
  <c r="Q32" i="1"/>
  <c r="AF36" i="1"/>
  <c r="AF44" i="1"/>
  <c r="AG44" i="1" s="1"/>
  <c r="AH44" i="1" s="1"/>
  <c r="AD44" i="1" s="1"/>
  <c r="AB44" i="1" s="1"/>
  <c r="AE44" i="1" s="1"/>
  <c r="AJ10" i="1"/>
  <c r="AF18" i="1"/>
  <c r="AG18" i="1" s="1"/>
  <c r="AH18" i="1" s="1"/>
  <c r="AR19" i="1"/>
  <c r="CE19" i="1"/>
  <c r="AJ22" i="1"/>
  <c r="Q27" i="1"/>
  <c r="CE27" i="1"/>
  <c r="DS32" i="1"/>
  <c r="BT32" i="1" s="1"/>
  <c r="BV32" i="1" s="1"/>
  <c r="CC36" i="1"/>
  <c r="AJ39" i="1"/>
  <c r="AJ40" i="1"/>
  <c r="N42" i="1"/>
  <c r="AF49" i="1"/>
  <c r="N3" i="1"/>
  <c r="AJ5" i="1"/>
  <c r="Q19" i="1"/>
  <c r="Z24" i="1"/>
  <c r="BF24" i="1"/>
  <c r="DS4" i="1"/>
  <c r="BT4" i="1" s="1"/>
  <c r="BV4" i="1" s="1"/>
  <c r="AR8" i="1"/>
  <c r="AF10" i="1"/>
  <c r="AG10" i="1" s="1"/>
  <c r="AH10" i="1" s="1"/>
  <c r="AD10" i="1" s="1"/>
  <c r="AB10" i="1" s="1"/>
  <c r="AE10" i="1" s="1"/>
  <c r="AJ12" i="1"/>
  <c r="AF31" i="1"/>
  <c r="AG31" i="1" s="1"/>
  <c r="AH31" i="1" s="1"/>
  <c r="Q39" i="1"/>
  <c r="AS8" i="1"/>
  <c r="DS9" i="1"/>
  <c r="BT9" i="1" s="1"/>
  <c r="BV9" i="1" s="1"/>
  <c r="AJ15" i="1"/>
  <c r="Z17" i="1"/>
  <c r="N23" i="1"/>
  <c r="DS23" i="1"/>
  <c r="BT23" i="1" s="1"/>
  <c r="BV23" i="1" s="1"/>
  <c r="DS27" i="1"/>
  <c r="BT27" i="1" s="1"/>
  <c r="BV27" i="1" s="1"/>
  <c r="AJ28" i="1"/>
  <c r="AF29" i="1"/>
  <c r="AG29" i="1" s="1"/>
  <c r="AH29" i="1" s="1"/>
  <c r="R31" i="1"/>
  <c r="CD32" i="1"/>
  <c r="CH32" i="1" s="1"/>
  <c r="CI32" i="1" s="1"/>
  <c r="R39" i="1"/>
  <c r="Q41" i="1"/>
  <c r="BW42" i="1"/>
  <c r="AJ43" i="1"/>
  <c r="AJ46" i="1"/>
  <c r="AJ47" i="1"/>
  <c r="BF38" i="1"/>
  <c r="W38" i="1"/>
  <c r="AR38" i="1"/>
  <c r="CC26" i="1"/>
  <c r="CE26" i="1"/>
  <c r="CD26" i="1"/>
  <c r="CH26" i="1" s="1"/>
  <c r="CI26" i="1" s="1"/>
  <c r="CC45" i="1"/>
  <c r="CD45" i="1"/>
  <c r="CH45" i="1" s="1"/>
  <c r="CI45" i="1" s="1"/>
  <c r="CD46" i="1"/>
  <c r="CH46" i="1" s="1"/>
  <c r="CI46" i="1" s="1"/>
  <c r="CE46" i="1"/>
  <c r="CC46" i="1"/>
  <c r="CC18" i="1"/>
  <c r="CD18" i="1"/>
  <c r="CH18" i="1" s="1"/>
  <c r="CI18" i="1" s="1"/>
  <c r="CE18" i="1"/>
  <c r="Z40" i="1"/>
  <c r="W40" i="1"/>
  <c r="BF40" i="1"/>
  <c r="Z2" i="1"/>
  <c r="AR2" i="1"/>
  <c r="BF2" i="1"/>
  <c r="W2" i="1"/>
  <c r="AS2" i="1"/>
  <c r="BF9" i="1"/>
  <c r="Z9" i="1"/>
  <c r="W9" i="1"/>
  <c r="Z32" i="1"/>
  <c r="BF32" i="1"/>
  <c r="W32" i="1"/>
  <c r="AS32" i="1"/>
  <c r="AR32" i="1"/>
  <c r="Q35" i="1"/>
  <c r="Q2" i="1"/>
  <c r="CC2" i="1"/>
  <c r="Q5" i="1"/>
  <c r="AJ7" i="1"/>
  <c r="Q9" i="1"/>
  <c r="V13" i="1"/>
  <c r="BU13" i="1" s="1"/>
  <c r="AS14" i="1"/>
  <c r="BF15" i="1"/>
  <c r="AF15" i="1"/>
  <c r="AG15" i="1" s="1"/>
  <c r="AH15" i="1" s="1"/>
  <c r="AJ16" i="1"/>
  <c r="R19" i="1"/>
  <c r="AS19" i="1"/>
  <c r="N20" i="1"/>
  <c r="CE20" i="1"/>
  <c r="V21" i="1"/>
  <c r="BU21" i="1" s="1"/>
  <c r="AF21" i="1"/>
  <c r="AG21" i="1" s="1"/>
  <c r="AH21" i="1" s="1"/>
  <c r="R27" i="1"/>
  <c r="AS27" i="1"/>
  <c r="AR28" i="1"/>
  <c r="DS28" i="1"/>
  <c r="BT28" i="1" s="1"/>
  <c r="BV28" i="1" s="1"/>
  <c r="AJ29" i="1"/>
  <c r="BV29" i="1"/>
  <c r="Z31" i="1"/>
  <c r="R32" i="1"/>
  <c r="CD33" i="1"/>
  <c r="CH33" i="1" s="1"/>
  <c r="CI33" i="1" s="1"/>
  <c r="Z34" i="1"/>
  <c r="R35" i="1"/>
  <c r="DS35" i="1"/>
  <c r="BT35" i="1" s="1"/>
  <c r="BW35" i="1" s="1"/>
  <c r="U38" i="1"/>
  <c r="T38" i="1" s="1"/>
  <c r="AN38" i="1" s="1"/>
  <c r="Q38" i="1"/>
  <c r="AF41" i="1"/>
  <c r="W46" i="1"/>
  <c r="BF46" i="1"/>
  <c r="N47" i="1"/>
  <c r="Z48" i="1"/>
  <c r="Q13" i="1"/>
  <c r="W14" i="1"/>
  <c r="N18" i="1"/>
  <c r="CE33" i="1"/>
  <c r="AR36" i="1"/>
  <c r="O36" i="1" s="1"/>
  <c r="Q47" i="1"/>
  <c r="R5" i="1"/>
  <c r="AJ4" i="1"/>
  <c r="U6" i="1"/>
  <c r="T6" i="1" s="1"/>
  <c r="AN6" i="1" s="1"/>
  <c r="DS7" i="1"/>
  <c r="BT7" i="1" s="1"/>
  <c r="BV7" i="1" s="1"/>
  <c r="CC10" i="1"/>
  <c r="DS13" i="1"/>
  <c r="BT13" i="1" s="1"/>
  <c r="BV13" i="1" s="1"/>
  <c r="Z14" i="1"/>
  <c r="Z18" i="1"/>
  <c r="V19" i="1"/>
  <c r="BU19" i="1" s="1"/>
  <c r="Q22" i="1"/>
  <c r="AF22" i="1"/>
  <c r="AG22" i="1" s="1"/>
  <c r="AH22" i="1" s="1"/>
  <c r="AO22" i="1" s="1"/>
  <c r="V23" i="1"/>
  <c r="BU23" i="1" s="1"/>
  <c r="N26" i="1"/>
  <c r="V27" i="1"/>
  <c r="BU27" i="1" s="1"/>
  <c r="Q30" i="1"/>
  <c r="DS31" i="1"/>
  <c r="BT31" i="1" s="1"/>
  <c r="BV31" i="1" s="1"/>
  <c r="DS36" i="1"/>
  <c r="BT36" i="1" s="1"/>
  <c r="BV36" i="1" s="1"/>
  <c r="AF42" i="1"/>
  <c r="AG42" i="1" s="1"/>
  <c r="AH42" i="1" s="1"/>
  <c r="AD42" i="1" s="1"/>
  <c r="AB42" i="1" s="1"/>
  <c r="AE42" i="1" s="1"/>
  <c r="AJ44" i="1"/>
  <c r="DS45" i="1"/>
  <c r="BT45" i="1" s="1"/>
  <c r="BV45" i="1" s="1"/>
  <c r="R47" i="1"/>
  <c r="Q49" i="1"/>
  <c r="N49" i="1"/>
  <c r="Q7" i="1"/>
  <c r="R22" i="1"/>
  <c r="CC28" i="1"/>
  <c r="N4" i="1"/>
  <c r="N10" i="1"/>
  <c r="AR15" i="1"/>
  <c r="O15" i="1" s="1"/>
  <c r="DS18" i="1"/>
  <c r="BT18" i="1" s="1"/>
  <c r="BV18" i="1" s="1"/>
  <c r="DS20" i="1"/>
  <c r="BT20" i="1" s="1"/>
  <c r="BV20" i="1" s="1"/>
  <c r="AJ26" i="1"/>
  <c r="DS26" i="1"/>
  <c r="BT26" i="1" s="1"/>
  <c r="BW26" i="1" s="1"/>
  <c r="CD28" i="1"/>
  <c r="CH28" i="1" s="1"/>
  <c r="CI28" i="1" s="1"/>
  <c r="AR31" i="1"/>
  <c r="DS37" i="1"/>
  <c r="BT37" i="1" s="1"/>
  <c r="BV37" i="1" s="1"/>
  <c r="Q44" i="1"/>
  <c r="AJ45" i="1"/>
  <c r="AR46" i="1"/>
  <c r="O46" i="1" s="1"/>
  <c r="N48" i="1"/>
  <c r="AF2" i="1"/>
  <c r="AG2" i="1" s="1"/>
  <c r="AH2" i="1" s="1"/>
  <c r="AD2" i="1" s="1"/>
  <c r="AB2" i="1" s="1"/>
  <c r="AE2" i="1" s="1"/>
  <c r="U4" i="1"/>
  <c r="T4" i="1" s="1"/>
  <c r="AN4" i="1" s="1"/>
  <c r="R10" i="1"/>
  <c r="N14" i="1"/>
  <c r="CC31" i="1"/>
  <c r="Q42" i="1"/>
  <c r="DS2" i="1"/>
  <c r="BT2" i="1" s="1"/>
  <c r="BV2" i="1" s="1"/>
  <c r="V4" i="1"/>
  <c r="BU4" i="1" s="1"/>
  <c r="AJ6" i="1"/>
  <c r="N8" i="1"/>
  <c r="V10" i="1"/>
  <c r="BU10" i="1" s="1"/>
  <c r="DS10" i="1"/>
  <c r="BT10" i="1" s="1"/>
  <c r="BV10" i="1" s="1"/>
  <c r="R14" i="1"/>
  <c r="U17" i="1"/>
  <c r="T17" i="1" s="1"/>
  <c r="AN17" i="1" s="1"/>
  <c r="AJ19" i="1"/>
  <c r="N21" i="1"/>
  <c r="DS21" i="1"/>
  <c r="BT21" i="1" s="1"/>
  <c r="BV21" i="1" s="1"/>
  <c r="N25" i="1"/>
  <c r="AJ27" i="1"/>
  <c r="AJ30" i="1"/>
  <c r="CE31" i="1"/>
  <c r="AJ33" i="1"/>
  <c r="AF33" i="1"/>
  <c r="AG33" i="1" s="1"/>
  <c r="AH33" i="1" s="1"/>
  <c r="AD33" i="1" s="1"/>
  <c r="AB33" i="1" s="1"/>
  <c r="AE33" i="1" s="1"/>
  <c r="AF37" i="1"/>
  <c r="AG37" i="1" s="1"/>
  <c r="AH37" i="1" s="1"/>
  <c r="AJ38" i="1"/>
  <c r="R41" i="1"/>
  <c r="R42" i="1"/>
  <c r="R44" i="1"/>
  <c r="DS44" i="1"/>
  <c r="BT44" i="1" s="1"/>
  <c r="BV44" i="1" s="1"/>
  <c r="AS45" i="1"/>
  <c r="AR3" i="1"/>
  <c r="Z3" i="1"/>
  <c r="BF3" i="1"/>
  <c r="W3" i="1"/>
  <c r="AS3" i="1"/>
  <c r="CE6" i="1"/>
  <c r="CC6" i="1"/>
  <c r="CD6" i="1"/>
  <c r="CH6" i="1" s="1"/>
  <c r="CI6" i="1" s="1"/>
  <c r="AN7" i="1"/>
  <c r="AN25" i="1"/>
  <c r="CD21" i="1"/>
  <c r="CH21" i="1" s="1"/>
  <c r="CI21" i="1" s="1"/>
  <c r="CC21" i="1"/>
  <c r="CE21" i="1"/>
  <c r="AR11" i="1"/>
  <c r="Z11" i="1"/>
  <c r="W11" i="1"/>
  <c r="BF11" i="1"/>
  <c r="AS11" i="1"/>
  <c r="AN12" i="1"/>
  <c r="CE17" i="1"/>
  <c r="CD17" i="1"/>
  <c r="CH17" i="1" s="1"/>
  <c r="CI17" i="1" s="1"/>
  <c r="CC17" i="1"/>
  <c r="AN8" i="1"/>
  <c r="CE13" i="1"/>
  <c r="CD13" i="1"/>
  <c r="CH13" i="1" s="1"/>
  <c r="CI13" i="1" s="1"/>
  <c r="CC13" i="1"/>
  <c r="CE14" i="1"/>
  <c r="CD14" i="1"/>
  <c r="CH14" i="1" s="1"/>
  <c r="CI14" i="1" s="1"/>
  <c r="CC14" i="1"/>
  <c r="CD4" i="1"/>
  <c r="CH4" i="1" s="1"/>
  <c r="CI4" i="1" s="1"/>
  <c r="CC4" i="1"/>
  <c r="CE4" i="1"/>
  <c r="AN15" i="1"/>
  <c r="AN18" i="1"/>
  <c r="AN2" i="1"/>
  <c r="CC8" i="1"/>
  <c r="CE8" i="1"/>
  <c r="CD8" i="1"/>
  <c r="CH8" i="1" s="1"/>
  <c r="CI8" i="1" s="1"/>
  <c r="AN9" i="1"/>
  <c r="AN3" i="1"/>
  <c r="AS6" i="1"/>
  <c r="AR6" i="1"/>
  <c r="Z6" i="1"/>
  <c r="W6" i="1"/>
  <c r="BF6" i="1"/>
  <c r="AG3" i="1"/>
  <c r="AH3" i="1" s="1"/>
  <c r="AO3" i="1" s="1"/>
  <c r="CE5" i="1"/>
  <c r="CD5" i="1"/>
  <c r="CH5" i="1" s="1"/>
  <c r="CI5" i="1" s="1"/>
  <c r="CC5" i="1"/>
  <c r="CC7" i="1"/>
  <c r="CE7" i="1"/>
  <c r="CD7" i="1"/>
  <c r="CH7" i="1" s="1"/>
  <c r="CI7" i="1" s="1"/>
  <c r="CD9" i="1"/>
  <c r="CH9" i="1" s="1"/>
  <c r="CI9" i="1" s="1"/>
  <c r="CE9" i="1"/>
  <c r="CC9" i="1"/>
  <c r="AN10" i="1"/>
  <c r="AS5" i="1"/>
  <c r="W5" i="1"/>
  <c r="BF5" i="1"/>
  <c r="Z5" i="1"/>
  <c r="AR5" i="1"/>
  <c r="AN16" i="1"/>
  <c r="CC16" i="1"/>
  <c r="CD16" i="1"/>
  <c r="CH16" i="1" s="1"/>
  <c r="CI16" i="1" s="1"/>
  <c r="CE16" i="1"/>
  <c r="AR16" i="1"/>
  <c r="BF16" i="1"/>
  <c r="W16" i="1"/>
  <c r="CD11" i="1"/>
  <c r="CH11" i="1" s="1"/>
  <c r="CI11" i="1" s="1"/>
  <c r="W12" i="1"/>
  <c r="AS12" i="1"/>
  <c r="AR12" i="1"/>
  <c r="CC15" i="1"/>
  <c r="AR20" i="1"/>
  <c r="Z20" i="1"/>
  <c r="W20" i="1"/>
  <c r="AS20" i="1"/>
  <c r="CC30" i="1"/>
  <c r="CE30" i="1"/>
  <c r="CD30" i="1"/>
  <c r="CH30" i="1" s="1"/>
  <c r="CI30" i="1" s="1"/>
  <c r="BF35" i="1"/>
  <c r="AS35" i="1"/>
  <c r="Z35" i="1"/>
  <c r="AR35" i="1"/>
  <c r="W35" i="1"/>
  <c r="N2" i="1"/>
  <c r="CE3" i="1"/>
  <c r="AG7" i="1"/>
  <c r="AH7" i="1" s="1"/>
  <c r="AD7" i="1" s="1"/>
  <c r="AB7" i="1" s="1"/>
  <c r="AE7" i="1" s="1"/>
  <c r="AF8" i="1"/>
  <c r="AF9" i="1"/>
  <c r="AR9" i="1"/>
  <c r="CD10" i="1"/>
  <c r="CH10" i="1" s="1"/>
  <c r="CI10" i="1" s="1"/>
  <c r="CE11" i="1"/>
  <c r="Z15" i="1"/>
  <c r="W15" i="1"/>
  <c r="CD15" i="1"/>
  <c r="CH15" i="1" s="1"/>
  <c r="CI15" i="1" s="1"/>
  <c r="Z16" i="1"/>
  <c r="BF18" i="1"/>
  <c r="W18" i="1"/>
  <c r="AS18" i="1"/>
  <c r="O18" i="1" s="1"/>
  <c r="BF20" i="1"/>
  <c r="W23" i="1"/>
  <c r="CE24" i="1"/>
  <c r="CD24" i="1"/>
  <c r="CH24" i="1" s="1"/>
  <c r="CI24" i="1" s="1"/>
  <c r="CC24" i="1"/>
  <c r="CE35" i="1"/>
  <c r="CD35" i="1"/>
  <c r="CH35" i="1" s="1"/>
  <c r="CI35" i="1" s="1"/>
  <c r="CC35" i="1"/>
  <c r="CD3" i="1"/>
  <c r="CH3" i="1" s="1"/>
  <c r="CI3" i="1" s="1"/>
  <c r="BF10" i="1"/>
  <c r="Z12" i="1"/>
  <c r="N13" i="1"/>
  <c r="BF13" i="1"/>
  <c r="AS13" i="1"/>
  <c r="DS14" i="1"/>
  <c r="BT14" i="1" s="1"/>
  <c r="BV14" i="1" s="1"/>
  <c r="AF17" i="1"/>
  <c r="DS17" i="1"/>
  <c r="BT17" i="1" s="1"/>
  <c r="BV17" i="1" s="1"/>
  <c r="V3" i="1"/>
  <c r="BU3" i="1" s="1"/>
  <c r="AR7" i="1"/>
  <c r="BF8" i="1"/>
  <c r="W8" i="1"/>
  <c r="V9" i="1"/>
  <c r="BU9" i="1" s="1"/>
  <c r="AS9" i="1"/>
  <c r="CE22" i="1"/>
  <c r="CD22" i="1"/>
  <c r="CH22" i="1" s="1"/>
  <c r="CI22" i="1" s="1"/>
  <c r="CC22" i="1"/>
  <c r="N24" i="1"/>
  <c r="V24" i="1"/>
  <c r="BU24" i="1" s="1"/>
  <c r="R24" i="1"/>
  <c r="Q24" i="1"/>
  <c r="AN26" i="1"/>
  <c r="AN32" i="1"/>
  <c r="AN43" i="1"/>
  <c r="CD12" i="1"/>
  <c r="CH12" i="1" s="1"/>
  <c r="CI12" i="1" s="1"/>
  <c r="CC12" i="1"/>
  <c r="AS4" i="1"/>
  <c r="AR4" i="1"/>
  <c r="AS7" i="1"/>
  <c r="BF26" i="1"/>
  <c r="W26" i="1"/>
  <c r="AS26" i="1"/>
  <c r="AR26" i="1"/>
  <c r="AR39" i="1"/>
  <c r="Z39" i="1"/>
  <c r="AS39" i="1"/>
  <c r="BF39" i="1"/>
  <c r="W39" i="1"/>
  <c r="AR10" i="1"/>
  <c r="Q4" i="1"/>
  <c r="BF4" i="1"/>
  <c r="N7" i="1"/>
  <c r="V7" i="1"/>
  <c r="BU7" i="1" s="1"/>
  <c r="R8" i="1"/>
  <c r="AS10" i="1"/>
  <c r="V11" i="1"/>
  <c r="BU11" i="1" s="1"/>
  <c r="R11" i="1"/>
  <c r="Q11" i="1"/>
  <c r="AF14" i="1"/>
  <c r="AS16" i="1"/>
  <c r="AN19" i="1"/>
  <c r="AS21" i="1"/>
  <c r="AR21" i="1"/>
  <c r="BF21" i="1"/>
  <c r="Z21" i="1"/>
  <c r="W21" i="1"/>
  <c r="CD25" i="1"/>
  <c r="CH25" i="1" s="1"/>
  <c r="CI25" i="1" s="1"/>
  <c r="Z26" i="1"/>
  <c r="AN27" i="1"/>
  <c r="CD2" i="1"/>
  <c r="CH2" i="1" s="1"/>
  <c r="CI2" i="1" s="1"/>
  <c r="Z7" i="1"/>
  <c r="N9" i="1"/>
  <c r="N12" i="1"/>
  <c r="R12" i="1"/>
  <c r="AF12" i="1"/>
  <c r="DS12" i="1"/>
  <c r="BT12" i="1" s="1"/>
  <c r="BV12" i="1" s="1"/>
  <c r="W13" i="1"/>
  <c r="AR13" i="1"/>
  <c r="R16" i="1"/>
  <c r="N16" i="1"/>
  <c r="DS16" i="1"/>
  <c r="BT16" i="1" s="1"/>
  <c r="BV16" i="1" s="1"/>
  <c r="AF16" i="1"/>
  <c r="BF23" i="1"/>
  <c r="Z23" i="1"/>
  <c r="AS23" i="1"/>
  <c r="O23" i="1" s="1"/>
  <c r="CE25" i="1"/>
  <c r="Q28" i="1"/>
  <c r="AR33" i="1"/>
  <c r="Z33" i="1"/>
  <c r="BF33" i="1"/>
  <c r="W33" i="1"/>
  <c r="AS33" i="1"/>
  <c r="R2" i="1"/>
  <c r="R3" i="1"/>
  <c r="Q3" i="1"/>
  <c r="V2" i="1"/>
  <c r="BU2" i="1" s="1"/>
  <c r="AF4" i="1"/>
  <c r="BF7" i="1"/>
  <c r="W10" i="1"/>
  <c r="AJ11" i="1"/>
  <c r="DS11" i="1"/>
  <c r="BT11" i="1" s="1"/>
  <c r="BV11" i="1" s="1"/>
  <c r="Q15" i="1"/>
  <c r="N15" i="1"/>
  <c r="V15" i="1"/>
  <c r="BU15" i="1" s="1"/>
  <c r="AN20" i="1"/>
  <c r="CE23" i="1"/>
  <c r="CC23" i="1"/>
  <c r="AN33" i="1"/>
  <c r="AR17" i="1"/>
  <c r="Q18" i="1"/>
  <c r="W19" i="1"/>
  <c r="Z22" i="1"/>
  <c r="AR22" i="1"/>
  <c r="O22" i="1" s="1"/>
  <c r="AF24" i="1"/>
  <c r="AR25" i="1"/>
  <c r="O25" i="1" s="1"/>
  <c r="Q26" i="1"/>
  <c r="W27" i="1"/>
  <c r="AN28" i="1"/>
  <c r="Q31" i="1"/>
  <c r="Q34" i="1"/>
  <c r="CD34" i="1"/>
  <c r="CH34" i="1" s="1"/>
  <c r="CI34" i="1" s="1"/>
  <c r="CC34" i="1"/>
  <c r="CE34" i="1"/>
  <c r="AN47" i="1"/>
  <c r="BF47" i="1"/>
  <c r="AR47" i="1"/>
  <c r="Z47" i="1"/>
  <c r="AS47" i="1"/>
  <c r="W47" i="1"/>
  <c r="AS17" i="1"/>
  <c r="R18" i="1"/>
  <c r="CD20" i="1"/>
  <c r="CH20" i="1" s="1"/>
  <c r="CI20" i="1" s="1"/>
  <c r="Q23" i="1"/>
  <c r="DS24" i="1"/>
  <c r="BT24" i="1" s="1"/>
  <c r="BV24" i="1" s="1"/>
  <c r="V25" i="1"/>
  <c r="BU25" i="1" s="1"/>
  <c r="R26" i="1"/>
  <c r="AN34" i="1"/>
  <c r="AF34" i="1"/>
  <c r="DS34" i="1"/>
  <c r="BT34" i="1" s="1"/>
  <c r="BV34" i="1" s="1"/>
  <c r="AR30" i="1"/>
  <c r="O30" i="1" s="1"/>
  <c r="BF30" i="1"/>
  <c r="W30" i="1"/>
  <c r="Z30" i="1"/>
  <c r="AF35" i="1"/>
  <c r="AN36" i="1"/>
  <c r="R37" i="1"/>
  <c r="Q37" i="1"/>
  <c r="N37" i="1"/>
  <c r="BF19" i="1"/>
  <c r="AN23" i="1"/>
  <c r="AF25" i="1"/>
  <c r="BF27" i="1"/>
  <c r="CC29" i="1"/>
  <c r="AN31" i="1"/>
  <c r="AN42" i="1"/>
  <c r="CC19" i="1"/>
  <c r="R20" i="1"/>
  <c r="Q20" i="1"/>
  <c r="AN22" i="1"/>
  <c r="BF22" i="1"/>
  <c r="AF23" i="1"/>
  <c r="BF25" i="1"/>
  <c r="W25" i="1"/>
  <c r="DS25" i="1"/>
  <c r="BT25" i="1" s="1"/>
  <c r="BV25" i="1" s="1"/>
  <c r="CC27" i="1"/>
  <c r="CE29" i="1"/>
  <c r="V33" i="1"/>
  <c r="BU33" i="1" s="1"/>
  <c r="R33" i="1"/>
  <c r="Q33" i="1"/>
  <c r="AJ20" i="1"/>
  <c r="Q21" i="1"/>
  <c r="W22" i="1"/>
  <c r="Q25" i="1"/>
  <c r="N34" i="1"/>
  <c r="R34" i="1"/>
  <c r="AN37" i="1"/>
  <c r="AS29" i="1"/>
  <c r="R30" i="1"/>
  <c r="N30" i="1"/>
  <c r="DS30" i="1"/>
  <c r="BT30" i="1" s="1"/>
  <c r="BV30" i="1" s="1"/>
  <c r="AF30" i="1"/>
  <c r="AR37" i="1"/>
  <c r="BF37" i="1"/>
  <c r="AS37" i="1"/>
  <c r="Z37" i="1"/>
  <c r="W37" i="1"/>
  <c r="AG41" i="1"/>
  <c r="AH41" i="1" s="1"/>
  <c r="AS42" i="1"/>
  <c r="CC42" i="1"/>
  <c r="CE42" i="1"/>
  <c r="CD42" i="1"/>
  <c r="CH42" i="1" s="1"/>
  <c r="CI42" i="1" s="1"/>
  <c r="N46" i="1"/>
  <c r="Q46" i="1"/>
  <c r="V46" i="1"/>
  <c r="BU46" i="1" s="1"/>
  <c r="W29" i="1"/>
  <c r="Q29" i="1"/>
  <c r="V29" i="1"/>
  <c r="BU29" i="1" s="1"/>
  <c r="BW29" i="1" s="1"/>
  <c r="AS31" i="1"/>
  <c r="BF31" i="1"/>
  <c r="AJ34" i="1"/>
  <c r="N36" i="1"/>
  <c r="Q36" i="1"/>
  <c r="V36" i="1"/>
  <c r="BU36" i="1" s="1"/>
  <c r="CD38" i="1"/>
  <c r="CH38" i="1" s="1"/>
  <c r="CI38" i="1" s="1"/>
  <c r="CE38" i="1"/>
  <c r="CC38" i="1"/>
  <c r="AF43" i="1"/>
  <c r="Q43" i="1"/>
  <c r="DS43" i="1"/>
  <c r="BT43" i="1" s="1"/>
  <c r="BV43" i="1" s="1"/>
  <c r="W34" i="1"/>
  <c r="AS34" i="1"/>
  <c r="AR34" i="1"/>
  <c r="CC37" i="1"/>
  <c r="CE37" i="1"/>
  <c r="CD37" i="1"/>
  <c r="CH37" i="1" s="1"/>
  <c r="CI37" i="1" s="1"/>
  <c r="CD43" i="1"/>
  <c r="CH43" i="1" s="1"/>
  <c r="CI43" i="1" s="1"/>
  <c r="CC43" i="1"/>
  <c r="DS40" i="1"/>
  <c r="BT40" i="1" s="1"/>
  <c r="BV40" i="1" s="1"/>
  <c r="AF40" i="1"/>
  <c r="AR42" i="1"/>
  <c r="BF42" i="1"/>
  <c r="W42" i="1"/>
  <c r="AN45" i="1"/>
  <c r="CE47" i="1"/>
  <c r="CC47" i="1"/>
  <c r="CD47" i="1"/>
  <c r="CH47" i="1" s="1"/>
  <c r="CI47" i="1" s="1"/>
  <c r="CE44" i="1"/>
  <c r="CD44" i="1"/>
  <c r="CH44" i="1" s="1"/>
  <c r="CI44" i="1" s="1"/>
  <c r="CC44" i="1"/>
  <c r="CE49" i="1"/>
  <c r="CD49" i="1"/>
  <c r="CH49" i="1" s="1"/>
  <c r="CI49" i="1" s="1"/>
  <c r="CC49" i="1"/>
  <c r="DS39" i="1"/>
  <c r="BT39" i="1" s="1"/>
  <c r="BV39" i="1" s="1"/>
  <c r="CE45" i="1"/>
  <c r="BF36" i="1"/>
  <c r="W36" i="1"/>
  <c r="CE41" i="1"/>
  <c r="CD41" i="1"/>
  <c r="CH41" i="1" s="1"/>
  <c r="CI41" i="1" s="1"/>
  <c r="N43" i="1"/>
  <c r="V43" i="1"/>
  <c r="BU43" i="1" s="1"/>
  <c r="AR44" i="1"/>
  <c r="O44" i="1" s="1"/>
  <c r="W45" i="1"/>
  <c r="AF48" i="1"/>
  <c r="DS48" i="1"/>
  <c r="BT48" i="1" s="1"/>
  <c r="BV48" i="1" s="1"/>
  <c r="AG36" i="1"/>
  <c r="AH36" i="1" s="1"/>
  <c r="AD36" i="1" s="1"/>
  <c r="AB36" i="1" s="1"/>
  <c r="AE36" i="1" s="1"/>
  <c r="CE39" i="1"/>
  <c r="CC39" i="1"/>
  <c r="AN41" i="1"/>
  <c r="CC41" i="1"/>
  <c r="R43" i="1"/>
  <c r="Z49" i="1"/>
  <c r="BF49" i="1"/>
  <c r="W49" i="1"/>
  <c r="AS49" i="1"/>
  <c r="O49" i="1" s="1"/>
  <c r="V40" i="1"/>
  <c r="BU40" i="1" s="1"/>
  <c r="R40" i="1"/>
  <c r="Z41" i="1"/>
  <c r="W41" i="1"/>
  <c r="AS41" i="1"/>
  <c r="AS43" i="1"/>
  <c r="O43" i="1" s="1"/>
  <c r="W43" i="1"/>
  <c r="V45" i="1"/>
  <c r="BU45" i="1" s="1"/>
  <c r="R45" i="1"/>
  <c r="DS47" i="1"/>
  <c r="BT47" i="1" s="1"/>
  <c r="AN44" i="1"/>
  <c r="Z44" i="1"/>
  <c r="BF44" i="1"/>
  <c r="W44" i="1"/>
  <c r="AF45" i="1"/>
  <c r="AG47" i="1"/>
  <c r="AH47" i="1" s="1"/>
  <c r="AD47" i="1" s="1"/>
  <c r="AB47" i="1" s="1"/>
  <c r="AE47" i="1" s="1"/>
  <c r="CE48" i="1"/>
  <c r="CD48" i="1"/>
  <c r="CH48" i="1" s="1"/>
  <c r="CI48" i="1" s="1"/>
  <c r="CC48" i="1"/>
  <c r="AS38" i="1"/>
  <c r="Z38" i="1"/>
  <c r="AS40" i="1"/>
  <c r="AR40" i="1"/>
  <c r="CD40" i="1"/>
  <c r="CH40" i="1" s="1"/>
  <c r="CI40" i="1" s="1"/>
  <c r="CC40" i="1"/>
  <c r="Q45" i="1"/>
  <c r="AR45" i="1"/>
  <c r="BF45" i="1"/>
  <c r="N44" i="1"/>
  <c r="R48" i="1"/>
  <c r="AR48" i="1"/>
  <c r="Z46" i="1"/>
  <c r="U49" i="1"/>
  <c r="T49" i="1" s="1"/>
  <c r="V48" i="1"/>
  <c r="BU48" i="1" s="1"/>
  <c r="A55" i="1" l="1"/>
  <c r="A61" i="1" s="1"/>
  <c r="A67" i="1" s="1"/>
  <c r="A73" i="1" s="1"/>
  <c r="A60" i="1"/>
  <c r="A66" i="1" s="1"/>
  <c r="A72" i="1" s="1"/>
  <c r="A31" i="1"/>
  <c r="A37" i="1" s="1"/>
  <c r="A43" i="1" s="1"/>
  <c r="A49" i="1" s="1"/>
  <c r="A36" i="1"/>
  <c r="A42" i="1" s="1"/>
  <c r="A48" i="1" s="1"/>
  <c r="BW15" i="1"/>
  <c r="BV6" i="1"/>
  <c r="X28" i="1"/>
  <c r="Y28" i="1" s="1"/>
  <c r="BW9" i="1"/>
  <c r="AG49" i="1"/>
  <c r="AH49" i="1" s="1"/>
  <c r="AI49" i="1" s="1"/>
  <c r="AM49" i="1" s="1"/>
  <c r="BW46" i="1"/>
  <c r="BW41" i="1"/>
  <c r="O38" i="1"/>
  <c r="BW19" i="1"/>
  <c r="BW49" i="1"/>
  <c r="BW27" i="1"/>
  <c r="BV5" i="1"/>
  <c r="BV38" i="1"/>
  <c r="O8" i="1"/>
  <c r="O48" i="1"/>
  <c r="O41" i="1"/>
  <c r="O31" i="1"/>
  <c r="O28" i="1"/>
  <c r="AD27" i="1"/>
  <c r="AB27" i="1" s="1"/>
  <c r="AE27" i="1" s="1"/>
  <c r="X27" i="1" s="1"/>
  <c r="Y27" i="1" s="1"/>
  <c r="O27" i="1"/>
  <c r="BW8" i="1"/>
  <c r="X2" i="1"/>
  <c r="P2" i="1" s="1"/>
  <c r="BW23" i="1"/>
  <c r="O19" i="1"/>
  <c r="X20" i="1"/>
  <c r="P20" i="1" s="1"/>
  <c r="BW4" i="1"/>
  <c r="BW2" i="1"/>
  <c r="BV35" i="1"/>
  <c r="BW36" i="1"/>
  <c r="AG38" i="1"/>
  <c r="AH38" i="1" s="1"/>
  <c r="AI38" i="1" s="1"/>
  <c r="AM38" i="1" s="1"/>
  <c r="BW18" i="1"/>
  <c r="BW17" i="1"/>
  <c r="X26" i="1"/>
  <c r="P26" i="1" s="1"/>
  <c r="O29" i="1"/>
  <c r="BW3" i="1"/>
  <c r="AD39" i="1"/>
  <c r="AB39" i="1" s="1"/>
  <c r="AE39" i="1" s="1"/>
  <c r="X39" i="1" s="1"/>
  <c r="P39" i="1" s="1"/>
  <c r="BW33" i="1"/>
  <c r="O24" i="1"/>
  <c r="AO36" i="1"/>
  <c r="AD18" i="1"/>
  <c r="AB18" i="1" s="1"/>
  <c r="AE18" i="1" s="1"/>
  <c r="X18" i="1" s="1"/>
  <c r="Y18" i="1" s="1"/>
  <c r="AO18" i="1"/>
  <c r="O5" i="1"/>
  <c r="AP11" i="1"/>
  <c r="AD22" i="1"/>
  <c r="AB22" i="1" s="1"/>
  <c r="AE22" i="1" s="1"/>
  <c r="X22" i="1" s="1"/>
  <c r="AI11" i="1"/>
  <c r="AM11" i="1" s="1"/>
  <c r="O14" i="1"/>
  <c r="BW22" i="1"/>
  <c r="BW32" i="1"/>
  <c r="BW7" i="1"/>
  <c r="X32" i="1"/>
  <c r="Y32" i="1" s="1"/>
  <c r="O21" i="1"/>
  <c r="O45" i="1"/>
  <c r="X47" i="1"/>
  <c r="P47" i="1" s="1"/>
  <c r="BV26" i="1"/>
  <c r="AO31" i="1"/>
  <c r="AD31" i="1"/>
  <c r="AB31" i="1" s="1"/>
  <c r="AE31" i="1" s="1"/>
  <c r="X31" i="1" s="1"/>
  <c r="P31" i="1" s="1"/>
  <c r="AP31" i="1"/>
  <c r="AI31" i="1"/>
  <c r="AM31" i="1" s="1"/>
  <c r="X42" i="1"/>
  <c r="P42" i="1" s="1"/>
  <c r="X7" i="1"/>
  <c r="P7" i="1" s="1"/>
  <c r="AO11" i="1"/>
  <c r="O3" i="1"/>
  <c r="O12" i="1"/>
  <c r="BW20" i="1"/>
  <c r="O7" i="1"/>
  <c r="AO47" i="1"/>
  <c r="BW43" i="1"/>
  <c r="BW13" i="1"/>
  <c r="AO37" i="1"/>
  <c r="AD37" i="1"/>
  <c r="AB37" i="1" s="1"/>
  <c r="AE37" i="1" s="1"/>
  <c r="X37" i="1" s="1"/>
  <c r="Y37" i="1" s="1"/>
  <c r="AO44" i="1"/>
  <c r="BW11" i="1"/>
  <c r="AO33" i="1"/>
  <c r="AI22" i="1"/>
  <c r="AM22" i="1" s="1"/>
  <c r="O11" i="1"/>
  <c r="BW28" i="1"/>
  <c r="BW44" i="1"/>
  <c r="AD19" i="1"/>
  <c r="AB19" i="1" s="1"/>
  <c r="AE19" i="1" s="1"/>
  <c r="X19" i="1" s="1"/>
  <c r="AP22" i="1"/>
  <c r="AQ22" i="1" s="1"/>
  <c r="BW31" i="1"/>
  <c r="BW45" i="1"/>
  <c r="O42" i="1"/>
  <c r="BW14" i="1"/>
  <c r="BW10" i="1"/>
  <c r="BW37" i="1"/>
  <c r="O2" i="1"/>
  <c r="O9" i="1"/>
  <c r="BW21" i="1"/>
  <c r="O34" i="1"/>
  <c r="O13" i="1"/>
  <c r="BW34" i="1"/>
  <c r="X33" i="1"/>
  <c r="Y33" i="1" s="1"/>
  <c r="O32" i="1"/>
  <c r="AG6" i="1"/>
  <c r="AH6" i="1" s="1"/>
  <c r="O20" i="1"/>
  <c r="BW16" i="1"/>
  <c r="AO7" i="1"/>
  <c r="O17" i="1"/>
  <c r="AI15" i="1"/>
  <c r="AM15" i="1" s="1"/>
  <c r="AP15" i="1"/>
  <c r="O10" i="1"/>
  <c r="AI21" i="1"/>
  <c r="AM21" i="1" s="1"/>
  <c r="AP21" i="1"/>
  <c r="AO21" i="1"/>
  <c r="BW48" i="1"/>
  <c r="AI44" i="1"/>
  <c r="AM44" i="1" s="1"/>
  <c r="AP44" i="1"/>
  <c r="AG43" i="1"/>
  <c r="AH43" i="1" s="1"/>
  <c r="AG24" i="1"/>
  <c r="AH24" i="1" s="1"/>
  <c r="AI10" i="1"/>
  <c r="AM10" i="1" s="1"/>
  <c r="AP10" i="1"/>
  <c r="AO10" i="1"/>
  <c r="O26" i="1"/>
  <c r="AI27" i="1"/>
  <c r="AM27" i="1" s="1"/>
  <c r="AP27" i="1"/>
  <c r="AQ27" i="1" s="1"/>
  <c r="AG9" i="1"/>
  <c r="AH9" i="1" s="1"/>
  <c r="O35" i="1"/>
  <c r="AN49" i="1"/>
  <c r="AD49" i="1"/>
  <c r="AB49" i="1" s="1"/>
  <c r="AE49" i="1" s="1"/>
  <c r="X49" i="1" s="1"/>
  <c r="X44" i="1"/>
  <c r="BW40" i="1"/>
  <c r="AI39" i="1"/>
  <c r="AM39" i="1" s="1"/>
  <c r="AP39" i="1"/>
  <c r="AQ39" i="1" s="1"/>
  <c r="AI20" i="1"/>
  <c r="AM20" i="1" s="1"/>
  <c r="AP20" i="1"/>
  <c r="O4" i="1"/>
  <c r="AI19" i="1"/>
  <c r="AM19" i="1" s="1"/>
  <c r="AP19" i="1"/>
  <c r="AQ19" i="1" s="1"/>
  <c r="AG8" i="1"/>
  <c r="AH8" i="1" s="1"/>
  <c r="BW30" i="1"/>
  <c r="AG34" i="1"/>
  <c r="AH34" i="1" s="1"/>
  <c r="AG25" i="1"/>
  <c r="AH25" i="1" s="1"/>
  <c r="X36" i="1"/>
  <c r="O33" i="1"/>
  <c r="AP28" i="1"/>
  <c r="AI28" i="1"/>
  <c r="AM28" i="1" s="1"/>
  <c r="AG14" i="1"/>
  <c r="AH14" i="1" s="1"/>
  <c r="BW24" i="1"/>
  <c r="AD21" i="1"/>
  <c r="AB21" i="1" s="1"/>
  <c r="AE21" i="1" s="1"/>
  <c r="X21" i="1" s="1"/>
  <c r="AI2" i="1"/>
  <c r="AM2" i="1" s="1"/>
  <c r="AP2" i="1"/>
  <c r="AO2" i="1"/>
  <c r="AO15" i="1"/>
  <c r="AI32" i="1"/>
  <c r="AM32" i="1" s="1"/>
  <c r="AP32" i="1"/>
  <c r="AG4" i="1"/>
  <c r="AH4" i="1" s="1"/>
  <c r="AO13" i="1"/>
  <c r="AI13" i="1"/>
  <c r="AM13" i="1" s="1"/>
  <c r="AP13" i="1"/>
  <c r="AP49" i="1"/>
  <c r="AP26" i="1"/>
  <c r="AI26" i="1"/>
  <c r="AM26" i="1" s="1"/>
  <c r="AD13" i="1"/>
  <c r="AB13" i="1" s="1"/>
  <c r="AE13" i="1" s="1"/>
  <c r="X13" i="1" s="1"/>
  <c r="AG16" i="1"/>
  <c r="AH16" i="1" s="1"/>
  <c r="AG17" i="1"/>
  <c r="AH17" i="1" s="1"/>
  <c r="AI7" i="1"/>
  <c r="AM7" i="1" s="1"/>
  <c r="AP7" i="1"/>
  <c r="X10" i="1"/>
  <c r="X11" i="1"/>
  <c r="AI41" i="1"/>
  <c r="AM41" i="1" s="1"/>
  <c r="AO41" i="1"/>
  <c r="AP41" i="1"/>
  <c r="AI3" i="1"/>
  <c r="AM3" i="1" s="1"/>
  <c r="AP3" i="1"/>
  <c r="AQ3" i="1" s="1"/>
  <c r="AG48" i="1"/>
  <c r="AH48" i="1" s="1"/>
  <c r="AI47" i="1"/>
  <c r="AM47" i="1" s="1"/>
  <c r="AP47" i="1"/>
  <c r="AG45" i="1"/>
  <c r="AH45" i="1" s="1"/>
  <c r="AO42" i="1"/>
  <c r="AI36" i="1"/>
  <c r="AM36" i="1" s="1"/>
  <c r="AP36" i="1"/>
  <c r="BW39" i="1"/>
  <c r="O37" i="1"/>
  <c r="AG23" i="1"/>
  <c r="AH23" i="1" s="1"/>
  <c r="AG35" i="1"/>
  <c r="AH35" i="1" s="1"/>
  <c r="BW25" i="1"/>
  <c r="BW12" i="1"/>
  <c r="AI5" i="1"/>
  <c r="AM5" i="1" s="1"/>
  <c r="AP5" i="1"/>
  <c r="AO5" i="1"/>
  <c r="O39" i="1"/>
  <c r="AO28" i="1"/>
  <c r="AI33" i="1"/>
  <c r="AM33" i="1" s="1"/>
  <c r="AP33" i="1"/>
  <c r="AO20" i="1"/>
  <c r="AD5" i="1"/>
  <c r="AB5" i="1" s="1"/>
  <c r="AE5" i="1" s="1"/>
  <c r="X5" i="1" s="1"/>
  <c r="O16" i="1"/>
  <c r="AP18" i="1"/>
  <c r="AI18" i="1"/>
  <c r="AM18" i="1" s="1"/>
  <c r="O6" i="1"/>
  <c r="AG40" i="1"/>
  <c r="AH40" i="1" s="1"/>
  <c r="AD3" i="1"/>
  <c r="AB3" i="1" s="1"/>
  <c r="AE3" i="1" s="1"/>
  <c r="X3" i="1" s="1"/>
  <c r="O40" i="1"/>
  <c r="BW47" i="1"/>
  <c r="BV47" i="1"/>
  <c r="AD41" i="1"/>
  <c r="AB41" i="1" s="1"/>
  <c r="AE41" i="1" s="1"/>
  <c r="X41" i="1" s="1"/>
  <c r="AI46" i="1"/>
  <c r="AM46" i="1" s="1"/>
  <c r="AP46" i="1"/>
  <c r="AD46" i="1"/>
  <c r="AB46" i="1" s="1"/>
  <c r="AE46" i="1" s="1"/>
  <c r="X46" i="1" s="1"/>
  <c r="AO46" i="1"/>
  <c r="AI42" i="1"/>
  <c r="AM42" i="1" s="1"/>
  <c r="AP42" i="1"/>
  <c r="AG30" i="1"/>
  <c r="AH30" i="1" s="1"/>
  <c r="AO32" i="1"/>
  <c r="O47" i="1"/>
  <c r="AO26" i="1"/>
  <c r="AP37" i="1"/>
  <c r="AI37" i="1"/>
  <c r="AM37" i="1" s="1"/>
  <c r="AG12" i="1"/>
  <c r="AH12" i="1" s="1"/>
  <c r="AI29" i="1"/>
  <c r="AM29" i="1" s="1"/>
  <c r="AD29" i="1"/>
  <c r="AB29" i="1" s="1"/>
  <c r="AE29" i="1" s="1"/>
  <c r="X29" i="1" s="1"/>
  <c r="AP29" i="1"/>
  <c r="AO29" i="1"/>
  <c r="AD15" i="1"/>
  <c r="AB15" i="1" s="1"/>
  <c r="AE15" i="1" s="1"/>
  <c r="X15" i="1" s="1"/>
  <c r="P28" i="1" l="1"/>
  <c r="AO49" i="1"/>
  <c r="AQ49" i="1" s="1"/>
  <c r="AO38" i="1"/>
  <c r="AQ37" i="1"/>
  <c r="Y2" i="1"/>
  <c r="AD38" i="1"/>
  <c r="AB38" i="1" s="1"/>
  <c r="AE38" i="1" s="1"/>
  <c r="X38" i="1" s="1"/>
  <c r="Y38" i="1" s="1"/>
  <c r="Y20" i="1"/>
  <c r="P33" i="1"/>
  <c r="AP38" i="1"/>
  <c r="Y26" i="1"/>
  <c r="AQ36" i="1"/>
  <c r="P27" i="1"/>
  <c r="Y31" i="1"/>
  <c r="AQ18" i="1"/>
  <c r="P22" i="1"/>
  <c r="Y22" i="1"/>
  <c r="Y7" i="1"/>
  <c r="Y39" i="1"/>
  <c r="AQ7" i="1"/>
  <c r="P32" i="1"/>
  <c r="AQ31" i="1"/>
  <c r="AQ47" i="1"/>
  <c r="AQ11" i="1"/>
  <c r="AQ41" i="1"/>
  <c r="Y47" i="1"/>
  <c r="P37" i="1"/>
  <c r="AQ13" i="1"/>
  <c r="Y42" i="1"/>
  <c r="P18" i="1"/>
  <c r="AQ28" i="1"/>
  <c r="AQ29" i="1"/>
  <c r="AQ33" i="1"/>
  <c r="AQ2" i="1"/>
  <c r="AQ15" i="1"/>
  <c r="AQ42" i="1"/>
  <c r="AQ44" i="1"/>
  <c r="AQ21" i="1"/>
  <c r="AP6" i="1"/>
  <c r="AI6" i="1"/>
  <c r="AM6" i="1" s="1"/>
  <c r="AO6" i="1"/>
  <c r="AD6" i="1"/>
  <c r="AB6" i="1" s="1"/>
  <c r="AE6" i="1" s="1"/>
  <c r="X6" i="1" s="1"/>
  <c r="Y46" i="1"/>
  <c r="P46" i="1"/>
  <c r="AI12" i="1"/>
  <c r="AM12" i="1" s="1"/>
  <c r="AP12" i="1"/>
  <c r="AO12" i="1"/>
  <c r="AD12" i="1"/>
  <c r="AB12" i="1" s="1"/>
  <c r="AE12" i="1" s="1"/>
  <c r="X12" i="1" s="1"/>
  <c r="AI30" i="1"/>
  <c r="AM30" i="1" s="1"/>
  <c r="AP30" i="1"/>
  <c r="AO30" i="1"/>
  <c r="AD30" i="1"/>
  <c r="AB30" i="1" s="1"/>
  <c r="AE30" i="1" s="1"/>
  <c r="X30" i="1" s="1"/>
  <c r="AP48" i="1"/>
  <c r="AD48" i="1"/>
  <c r="AB48" i="1" s="1"/>
  <c r="AE48" i="1" s="1"/>
  <c r="X48" i="1" s="1"/>
  <c r="AO48" i="1"/>
  <c r="AI48" i="1"/>
  <c r="AM48" i="1" s="1"/>
  <c r="AQ26" i="1"/>
  <c r="AP8" i="1"/>
  <c r="AI8" i="1"/>
  <c r="AM8" i="1" s="1"/>
  <c r="AO8" i="1"/>
  <c r="AD8" i="1"/>
  <c r="AB8" i="1" s="1"/>
  <c r="AE8" i="1" s="1"/>
  <c r="X8" i="1" s="1"/>
  <c r="P44" i="1"/>
  <c r="Y44" i="1"/>
  <c r="P21" i="1"/>
  <c r="Y21" i="1"/>
  <c r="AO34" i="1"/>
  <c r="AI34" i="1"/>
  <c r="AM34" i="1" s="1"/>
  <c r="AP34" i="1"/>
  <c r="AD34" i="1"/>
  <c r="AB34" i="1" s="1"/>
  <c r="AE34" i="1" s="1"/>
  <c r="X34" i="1" s="1"/>
  <c r="P29" i="1"/>
  <c r="Y29" i="1"/>
  <c r="Y41" i="1"/>
  <c r="P41" i="1"/>
  <c r="AI17" i="1"/>
  <c r="AM17" i="1" s="1"/>
  <c r="AP17" i="1"/>
  <c r="AO17" i="1"/>
  <c r="AD17" i="1"/>
  <c r="AB17" i="1" s="1"/>
  <c r="AE17" i="1" s="1"/>
  <c r="X17" i="1" s="1"/>
  <c r="AP43" i="1"/>
  <c r="AO43" i="1"/>
  <c r="AI43" i="1"/>
  <c r="AM43" i="1" s="1"/>
  <c r="AD43" i="1"/>
  <c r="AB43" i="1" s="1"/>
  <c r="AE43" i="1" s="1"/>
  <c r="X43" i="1" s="1"/>
  <c r="P15" i="1"/>
  <c r="Y15" i="1"/>
  <c r="AP35" i="1"/>
  <c r="AI35" i="1"/>
  <c r="AM35" i="1" s="1"/>
  <c r="AO35" i="1"/>
  <c r="AD35" i="1"/>
  <c r="AB35" i="1" s="1"/>
  <c r="AE35" i="1" s="1"/>
  <c r="X35" i="1" s="1"/>
  <c r="P11" i="1"/>
  <c r="Y11" i="1"/>
  <c r="AO4" i="1"/>
  <c r="AP4" i="1"/>
  <c r="AD4" i="1"/>
  <c r="AB4" i="1" s="1"/>
  <c r="AE4" i="1" s="1"/>
  <c r="X4" i="1" s="1"/>
  <c r="AI4" i="1"/>
  <c r="AM4" i="1" s="1"/>
  <c r="P49" i="1"/>
  <c r="Y49" i="1"/>
  <c r="AQ10" i="1"/>
  <c r="Y3" i="1"/>
  <c r="P3" i="1"/>
  <c r="Y10" i="1"/>
  <c r="P10" i="1"/>
  <c r="AQ32" i="1"/>
  <c r="AQ20" i="1"/>
  <c r="AP45" i="1"/>
  <c r="AI45" i="1"/>
  <c r="AM45" i="1" s="1"/>
  <c r="AD45" i="1"/>
  <c r="AB45" i="1" s="1"/>
  <c r="AE45" i="1" s="1"/>
  <c r="X45" i="1" s="1"/>
  <c r="AO45" i="1"/>
  <c r="AI16" i="1"/>
  <c r="AM16" i="1" s="1"/>
  <c r="AP16" i="1"/>
  <c r="AD16" i="1"/>
  <c r="AB16" i="1" s="1"/>
  <c r="AE16" i="1" s="1"/>
  <c r="X16" i="1" s="1"/>
  <c r="AO16" i="1"/>
  <c r="AP14" i="1"/>
  <c r="AI14" i="1"/>
  <c r="AM14" i="1" s="1"/>
  <c r="AD14" i="1"/>
  <c r="AB14" i="1" s="1"/>
  <c r="AE14" i="1" s="1"/>
  <c r="X14" i="1" s="1"/>
  <c r="AO14" i="1"/>
  <c r="Y36" i="1"/>
  <c r="P36" i="1"/>
  <c r="AI24" i="1"/>
  <c r="AM24" i="1" s="1"/>
  <c r="AP24" i="1"/>
  <c r="AD24" i="1"/>
  <c r="AB24" i="1" s="1"/>
  <c r="AE24" i="1" s="1"/>
  <c r="X24" i="1" s="1"/>
  <c r="AO24" i="1"/>
  <c r="AP23" i="1"/>
  <c r="AI23" i="1"/>
  <c r="AM23" i="1" s="1"/>
  <c r="AD23" i="1"/>
  <c r="AB23" i="1" s="1"/>
  <c r="AE23" i="1" s="1"/>
  <c r="X23" i="1" s="1"/>
  <c r="AO23" i="1"/>
  <c r="AQ46" i="1"/>
  <c r="AQ5" i="1"/>
  <c r="Y13" i="1"/>
  <c r="P13" i="1"/>
  <c r="AP9" i="1"/>
  <c r="AI9" i="1"/>
  <c r="AM9" i="1" s="1"/>
  <c r="AO9" i="1"/>
  <c r="AD9" i="1"/>
  <c r="AB9" i="1" s="1"/>
  <c r="AE9" i="1" s="1"/>
  <c r="X9" i="1" s="1"/>
  <c r="Y5" i="1"/>
  <c r="P5" i="1"/>
  <c r="Y19" i="1"/>
  <c r="P19" i="1"/>
  <c r="AP40" i="1"/>
  <c r="AI40" i="1"/>
  <c r="AM40" i="1" s="1"/>
  <c r="AO40" i="1"/>
  <c r="AD40" i="1"/>
  <c r="AB40" i="1" s="1"/>
  <c r="AE40" i="1" s="1"/>
  <c r="X40" i="1" s="1"/>
  <c r="AI25" i="1"/>
  <c r="AM25" i="1" s="1"/>
  <c r="AP25" i="1"/>
  <c r="AD25" i="1"/>
  <c r="AB25" i="1" s="1"/>
  <c r="AE25" i="1" s="1"/>
  <c r="X25" i="1" s="1"/>
  <c r="AO25" i="1"/>
  <c r="P38" i="1" l="1"/>
  <c r="AQ38" i="1"/>
  <c r="AQ14" i="1"/>
  <c r="AQ45" i="1"/>
  <c r="AQ4" i="1"/>
  <c r="AQ34" i="1"/>
  <c r="AQ8" i="1"/>
  <c r="AQ12" i="1"/>
  <c r="AQ48" i="1"/>
  <c r="AQ23" i="1"/>
  <c r="Y6" i="1"/>
  <c r="P6" i="1"/>
  <c r="AQ6" i="1"/>
  <c r="P25" i="1"/>
  <c r="Y25" i="1"/>
  <c r="Y43" i="1"/>
  <c r="P43" i="1"/>
  <c r="P16" i="1"/>
  <c r="Y16" i="1"/>
  <c r="P12" i="1"/>
  <c r="Y12" i="1"/>
  <c r="P24" i="1"/>
  <c r="Y24" i="1"/>
  <c r="Y35" i="1"/>
  <c r="P35" i="1"/>
  <c r="AQ30" i="1"/>
  <c r="AQ25" i="1"/>
  <c r="AQ24" i="1"/>
  <c r="Y40" i="1"/>
  <c r="P40" i="1"/>
  <c r="Y9" i="1"/>
  <c r="P9" i="1"/>
  <c r="AQ16" i="1"/>
  <c r="P4" i="1"/>
  <c r="Y4" i="1"/>
  <c r="AQ35" i="1"/>
  <c r="AQ43" i="1"/>
  <c r="Y23" i="1"/>
  <c r="P23" i="1"/>
  <c r="Y48" i="1"/>
  <c r="P48" i="1"/>
  <c r="Y17" i="1"/>
  <c r="P17" i="1"/>
  <c r="P8" i="1"/>
  <c r="Y8" i="1"/>
  <c r="AQ40" i="1"/>
  <c r="AQ9" i="1"/>
  <c r="Y14" i="1"/>
  <c r="P14" i="1"/>
  <c r="Y45" i="1"/>
  <c r="P45" i="1"/>
  <c r="AQ17" i="1"/>
  <c r="P34" i="1"/>
  <c r="Y34" i="1"/>
  <c r="P30" i="1"/>
  <c r="Y30" i="1"/>
</calcChain>
</file>

<file path=xl/sharedStrings.xml><?xml version="1.0" encoding="utf-8"?>
<sst xmlns="http://schemas.openxmlformats.org/spreadsheetml/2006/main" count="1459" uniqueCount="535">
  <si>
    <t>obs</t>
  </si>
  <si>
    <t>time</t>
  </si>
  <si>
    <t>elapsed</t>
  </si>
  <si>
    <t>date</t>
  </si>
  <si>
    <t>hhmmss</t>
  </si>
  <si>
    <t>averaging</t>
  </si>
  <si>
    <t>wuei_dyn</t>
  </si>
  <si>
    <t>wuei_steady</t>
  </si>
  <si>
    <t>vci</t>
  </si>
  <si>
    <t>RUEin</t>
  </si>
  <si>
    <t>RUEout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</si>
  <si>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</si>
  <si>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</si>
  <si>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</si>
  <si>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</si>
  <si>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</si>
  <si>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</si>
  <si>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</si>
  <si>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</si>
  <si>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</si>
  <si>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</si>
  <si>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</si>
  <si>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</si>
  <si>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</si>
  <si>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</si>
  <si>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</si>
  <si>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</si>
  <si>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</si>
  <si>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</si>
  <si>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</si>
  <si>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</si>
  <si>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</si>
  <si>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</si>
  <si>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</si>
  <si>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</si>
  <si>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</si>
  <si>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</si>
  <si>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</si>
  <si>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</si>
  <si>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</si>
  <si>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</si>
  <si>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</si>
  <si>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</si>
  <si>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</si>
  <si>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</si>
  <si>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</si>
  <si>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</si>
  <si>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</si>
  <si>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</si>
  <si>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</si>
  <si>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</si>
  <si>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</si>
  <si>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</si>
  <si>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</si>
  <si>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</si>
  <si>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</si>
  <si>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</si>
  <si>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</si>
  <si>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</si>
  <si>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</si>
  <si>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</si>
  <si>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</si>
  <si>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</si>
  <si>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</si>
  <si>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</si>
  <si>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</si>
  <si>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</si>
  <si>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</si>
  <si>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</si>
  <si>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</si>
  <si>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</si>
  <si>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</si>
  <si>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</si>
  <si>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</si>
  <si>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</si>
  <si>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</si>
  <si>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</si>
  <si>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</si>
  <si>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</si>
  <si>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</si>
  <si>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</si>
  <si>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</si>
  <si>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</si>
  <si>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</si>
  <si>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</si>
  <si>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</si>
  <si>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</si>
  <si>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</si>
  <si>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</si>
  <si>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</si>
  <si>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</si>
  <si>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</si>
  <si>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</si>
  <si>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</si>
  <si>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</si>
  <si>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</si>
  <si>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</si>
  <si>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</si>
  <si>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</si>
  <si>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</si>
  <si>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</si>
  <si>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</si>
  <si>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</si>
  <si>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</si>
  <si>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</si>
  <si>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</si>
  <si>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</si>
  <si>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</si>
  <si>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</si>
  <si>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</si>
  <si>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</si>
  <si>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</si>
  <si>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</si>
  <si>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</si>
  <si>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</si>
  <si>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</si>
  <si>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</si>
  <si>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</si>
  <si>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</si>
  <si>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</si>
  <si>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</si>
  <si>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</si>
  <si>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</si>
  <si>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</si>
  <si>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</si>
  <si>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</si>
  <si>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</si>
  <si>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</si>
  <si>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</si>
  <si>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</si>
  <si>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</si>
  <si>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</si>
  <si>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</si>
  <si>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</si>
  <si>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</si>
  <si>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</si>
  <si>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</si>
  <si>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</si>
  <si>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</si>
  <si>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</si>
  <si>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</si>
  <si>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</si>
  <si>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</si>
  <si>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</si>
  <si>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</si>
  <si>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</si>
  <si>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</si>
  <si>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</si>
  <si>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</si>
  <si>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</si>
  <si>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</si>
  <si>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</si>
  <si>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</si>
  <si>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</si>
  <si>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</si>
  <si>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</si>
  <si>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</si>
  <si>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</si>
  <si>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</si>
  <si>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</si>
  <si>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</si>
  <si>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</si>
  <si>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</si>
  <si>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</si>
  <si>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</si>
  <si>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</si>
  <si>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</si>
  <si>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</si>
  <si>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</si>
  <si>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</si>
  <si>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</si>
  <si>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</si>
  <si>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</si>
  <si>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</si>
  <si>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</si>
  <si>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</si>
  <si>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</si>
  <si>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</si>
  <si>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</si>
  <si>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</si>
  <si>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</si>
  <si>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</si>
  <si>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</si>
  <si>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</si>
  <si>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</si>
  <si>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</si>
  <si>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</si>
  <si>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</si>
  <si>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</si>
  <si>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</si>
  <si>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</si>
  <si>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</si>
  <si>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</si>
  <si>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</si>
  <si>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</si>
  <si>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</si>
  <si>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</si>
  <si>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</si>
  <si>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</si>
  <si>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</si>
  <si>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</si>
  <si>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</si>
  <si>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</si>
  <si>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</si>
  <si>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</si>
  <si>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</si>
  <si>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</si>
  <si>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</si>
  <si>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</si>
  <si>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</si>
  <si>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</si>
  <si>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</si>
  <si>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</si>
  <si>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</si>
  <si>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</si>
  <si>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</si>
  <si>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</si>
  <si>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</si>
  <si>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</si>
  <si>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</si>
  <si>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</si>
  <si>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</si>
  <si>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</si>
  <si>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</si>
  <si>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</si>
  <si>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</si>
  <si>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</si>
  <si>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</si>
  <si>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</si>
  <si>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</si>
  <si>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</si>
  <si>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</si>
  <si>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</si>
  <si>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</si>
  <si>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</si>
  <si>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</si>
  <si>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</si>
  <si>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</si>
  <si>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</si>
  <si>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</si>
  <si>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</si>
  <si>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</si>
  <si>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</si>
  <si>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</si>
  <si>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</si>
  <si>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</si>
  <si>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</si>
  <si>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</si>
  <si>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</si>
  <si>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</si>
  <si>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</si>
  <si>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</si>
  <si>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</si>
  <si>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</si>
  <si>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</si>
  <si>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</si>
  <si>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</si>
  <si>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</si>
  <si>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</si>
  <si>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</si>
  <si>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</si>
  <si>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</si>
  <si>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</si>
  <si>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</si>
  <si>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</si>
  <si>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</si>
  <si>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</si>
  <si>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</si>
  <si>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</si>
  <si>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</si>
  <si>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</si>
  <si>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</si>
  <si>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</si>
  <si>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</si>
  <si>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</si>
  <si>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</si>
  <si>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</si>
  <si>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</si>
  <si>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</si>
  <si>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</si>
  <si>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</si>
  <si>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</si>
  <si>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</si>
  <si>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</si>
  <si>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</si>
  <si>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</si>
  <si>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</si>
  <si>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</si>
  <si>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</si>
  <si>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</si>
  <si>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</si>
  <si>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</si>
  <si>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</si>
  <si>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</si>
  <si>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</si>
  <si>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20230420 12:41:41</t>
  </si>
  <si>
    <t>12:41:41</t>
  </si>
  <si>
    <t>MPF-419-20220327-16_30_45</t>
  </si>
  <si>
    <t>MPF-606-20230420-12_40_15</t>
  </si>
  <si>
    <t>-</t>
  </si>
  <si>
    <t>0: Broadleaf</t>
  </si>
  <si>
    <t>--:--:--</t>
  </si>
  <si>
    <t>2/3</t>
  </si>
  <si>
    <t>11111111</t>
  </si>
  <si>
    <t>oooooooo</t>
  </si>
  <si>
    <t>on</t>
  </si>
  <si>
    <t>20230420 12:44:22</t>
  </si>
  <si>
    <t>12:44:22</t>
  </si>
  <si>
    <t>MPF-607-20230420-12_42_56</t>
  </si>
  <si>
    <t>20230420 12:45:35</t>
  </si>
  <si>
    <t>12:45:35</t>
  </si>
  <si>
    <t>MPF-608-20230420-12_44_09</t>
  </si>
  <si>
    <t>0/3</t>
  </si>
  <si>
    <t>20230420 12:46:42</t>
  </si>
  <si>
    <t>12:46:42</t>
  </si>
  <si>
    <t>MPF-609-20230420-12_45_16</t>
  </si>
  <si>
    <t>20230420 12:48:05</t>
  </si>
  <si>
    <t>12:48:05</t>
  </si>
  <si>
    <t>MPF-610-20230420-12_46_39</t>
  </si>
  <si>
    <t>20230420 12:50:32</t>
  </si>
  <si>
    <t>12:50:32</t>
  </si>
  <si>
    <t>MPF-611-20230420-12_49_06</t>
  </si>
  <si>
    <t>20230420 12:56:03</t>
  </si>
  <si>
    <t>12:56:03</t>
  </si>
  <si>
    <t>MPF-612-20230420-12_54_37</t>
  </si>
  <si>
    <t>20230420 12:57:21</t>
  </si>
  <si>
    <t>12:57:21</t>
  </si>
  <si>
    <t>MPF-613-20230420-12_55_55</t>
  </si>
  <si>
    <t>20230420 12:58:30</t>
  </si>
  <si>
    <t>12:58:30</t>
  </si>
  <si>
    <t>MPF-614-20230420-12_57_04</t>
  </si>
  <si>
    <t>20230420 13:00:24</t>
  </si>
  <si>
    <t>13:00:24</t>
  </si>
  <si>
    <t>MPF-615-20230420-12_58_59</t>
  </si>
  <si>
    <t>1/3</t>
  </si>
  <si>
    <t>20230420 13:02:26</t>
  </si>
  <si>
    <t>13:02:26</t>
  </si>
  <si>
    <t>MPF-616-20230420-13_01_01</t>
  </si>
  <si>
    <t>20230420 13:03:31</t>
  </si>
  <si>
    <t>13:03:31</t>
  </si>
  <si>
    <t>MPF-617-20230420-13_02_05</t>
  </si>
  <si>
    <t>20230420 13:06:12</t>
  </si>
  <si>
    <t>13:06:12</t>
  </si>
  <si>
    <t>MPF-618-20230420-13_04_46</t>
  </si>
  <si>
    <t>20230420 13:07:16</t>
  </si>
  <si>
    <t>13:07:16</t>
  </si>
  <si>
    <t>MPF-619-20230420-13_05_50</t>
  </si>
  <si>
    <t>20230420 13:08:30</t>
  </si>
  <si>
    <t>13:08:30</t>
  </si>
  <si>
    <t>MPF-620-20230420-13_07_04</t>
  </si>
  <si>
    <t>20230420 13:09:51</t>
  </si>
  <si>
    <t>13:09:51</t>
  </si>
  <si>
    <t>MPF-621-20230420-13_08_26</t>
  </si>
  <si>
    <t>20230420 13:12:08</t>
  </si>
  <si>
    <t>13:12:08</t>
  </si>
  <si>
    <t>MPF-622-20230420-13_10_43</t>
  </si>
  <si>
    <t>20230420 13:14:26</t>
  </si>
  <si>
    <t>13:14:26</t>
  </si>
  <si>
    <t>MPF-623-20230420-13_13_01</t>
  </si>
  <si>
    <t>20230420 13:16:28</t>
  </si>
  <si>
    <t>13:16:28</t>
  </si>
  <si>
    <t>MPF-624-20230420-13_15_03</t>
  </si>
  <si>
    <t>20230420 13:17:41</t>
  </si>
  <si>
    <t>13:17:41</t>
  </si>
  <si>
    <t>MPF-625-20230420-13_16_16</t>
  </si>
  <si>
    <t>20230420 13:18:49</t>
  </si>
  <si>
    <t>13:18:49</t>
  </si>
  <si>
    <t>MPF-626-20230420-13_17_23</t>
  </si>
  <si>
    <t>20230420 13:20:02</t>
  </si>
  <si>
    <t>13:20:02</t>
  </si>
  <si>
    <t>MPF-627-20230420-13_18_37</t>
  </si>
  <si>
    <t>20230420 13:21:05</t>
  </si>
  <si>
    <t>13:21:05</t>
  </si>
  <si>
    <t>MPF-628-20230420-13_19_40</t>
  </si>
  <si>
    <t>20230420 13:22:54</t>
  </si>
  <si>
    <t>13:22:54</t>
  </si>
  <si>
    <t>MPF-629-20230420-13_21_29</t>
  </si>
  <si>
    <t>20230420 13:29:03</t>
  </si>
  <si>
    <t>13:29:03</t>
  </si>
  <si>
    <t>MPF-630-20230420-13_27_38</t>
  </si>
  <si>
    <t>20230420 13:29:58</t>
  </si>
  <si>
    <t>13:29:58</t>
  </si>
  <si>
    <t>MPF-631-20230420-13_28_33</t>
  </si>
  <si>
    <t>20230420 13:30:49</t>
  </si>
  <si>
    <t>13:30:49</t>
  </si>
  <si>
    <t>MPF-632-20230420-13_29_24</t>
  </si>
  <si>
    <t>20230420 13:31:55</t>
  </si>
  <si>
    <t>13:31:55</t>
  </si>
  <si>
    <t>MPF-633-20230420-13_30_30</t>
  </si>
  <si>
    <t>20230420 13:34:12</t>
  </si>
  <si>
    <t>13:34:12</t>
  </si>
  <si>
    <t>MPF-634-20230420-13_32_47</t>
  </si>
  <si>
    <t>20230420 13:37:30</t>
  </si>
  <si>
    <t>13:37:30</t>
  </si>
  <si>
    <t>MPF-635-20230420-13_36_05</t>
  </si>
  <si>
    <t>20230420 13:40:26</t>
  </si>
  <si>
    <t>13:40:26</t>
  </si>
  <si>
    <t>MPF-636-20230420-13_39_01</t>
  </si>
  <si>
    <t>20230420 13:41:45</t>
  </si>
  <si>
    <t>13:41:45</t>
  </si>
  <si>
    <t>MPF-637-20230420-13_40_20</t>
  </si>
  <si>
    <t>20230420 13:42:52</t>
  </si>
  <si>
    <t>13:42:52</t>
  </si>
  <si>
    <t>MPF-638-20230420-13_41_27</t>
  </si>
  <si>
    <t>20230420 13:44:07</t>
  </si>
  <si>
    <t>13:44:07</t>
  </si>
  <si>
    <t>MPF-639-20230420-13_42_42</t>
  </si>
  <si>
    <t>20230420 13:45:51</t>
  </si>
  <si>
    <t>13:45:51</t>
  </si>
  <si>
    <t>MPF-640-20230420-13_44_26</t>
  </si>
  <si>
    <t>20230420 13:47:51</t>
  </si>
  <si>
    <t>13:47:51</t>
  </si>
  <si>
    <t>MPF-641-20230420-13_46_26</t>
  </si>
  <si>
    <t>20230420 14:00:02</t>
  </si>
  <si>
    <t>14:00:02</t>
  </si>
  <si>
    <t>MPF-642-20230420-13_58_37</t>
  </si>
  <si>
    <t>20230420 14:01:13</t>
  </si>
  <si>
    <t>14:01:13</t>
  </si>
  <si>
    <t>MPF-643-20230420-13_59_48</t>
  </si>
  <si>
    <t>20230420 14:02:31</t>
  </si>
  <si>
    <t>14:02:31</t>
  </si>
  <si>
    <t>MPF-644-20230420-14_01_06</t>
  </si>
  <si>
    <t>20230420 14:05:02</t>
  </si>
  <si>
    <t>14:05:02</t>
  </si>
  <si>
    <t>MPF-645-20230420-14_03_37</t>
  </si>
  <si>
    <t>20230420 14:06:51</t>
  </si>
  <si>
    <t>14:06:51</t>
  </si>
  <si>
    <t>MPF-646-20230420-14_05_26</t>
  </si>
  <si>
    <t>20230420 14:08:24</t>
  </si>
  <si>
    <t>14:08:24</t>
  </si>
  <si>
    <t>MPF-647-20230420-14_06_59</t>
  </si>
  <si>
    <t>20230420 14:11:06</t>
  </si>
  <si>
    <t>14:11:06</t>
  </si>
  <si>
    <t>MPF-648-20230420-14_09_41</t>
  </si>
  <si>
    <t>20230420 14:12:17</t>
  </si>
  <si>
    <t>14:12:17</t>
  </si>
  <si>
    <t>MPF-649-20230420-14_10_52</t>
  </si>
  <si>
    <t>20230420 14:13:27</t>
  </si>
  <si>
    <t>14:13:27</t>
  </si>
  <si>
    <t>MPF-650-20230420-14_12_02</t>
  </si>
  <si>
    <t>20230420 14:14:46</t>
  </si>
  <si>
    <t>14:14:46</t>
  </si>
  <si>
    <t>MPF-651-20230420-14_13_21</t>
  </si>
  <si>
    <t>20230420 14:16:57</t>
  </si>
  <si>
    <t>14:16:57</t>
  </si>
  <si>
    <t>MPF-652-20230420-14_15_32</t>
  </si>
  <si>
    <t>20230420 14:19:08</t>
  </si>
  <si>
    <t>14:19:08</t>
  </si>
  <si>
    <t>MPF-653-20230420-14_17_43</t>
  </si>
  <si>
    <t>20230421 12:27:44</t>
  </si>
  <si>
    <t>12:27:44</t>
  </si>
  <si>
    <t>MPF-657-20230421-12_26_18</t>
  </si>
  <si>
    <t>20230421 12:29:10</t>
  </si>
  <si>
    <t>12:29:10</t>
  </si>
  <si>
    <t>MPF-658-20230421-12_27_44</t>
  </si>
  <si>
    <t>20230421 12:30:24</t>
  </si>
  <si>
    <t>12:30:24</t>
  </si>
  <si>
    <t>MPF-659-20230421-12_28_58</t>
  </si>
  <si>
    <t>20230421 12:31:46</t>
  </si>
  <si>
    <t>12:31:46</t>
  </si>
  <si>
    <t>MPF-660-20230421-12_30_20</t>
  </si>
  <si>
    <t>20230421 12:33:07</t>
  </si>
  <si>
    <t>12:33:07</t>
  </si>
  <si>
    <t>MPF-661-20230421-12_31_41</t>
  </si>
  <si>
    <t>20230421 12:34:02</t>
  </si>
  <si>
    <t>12:34:02</t>
  </si>
  <si>
    <t>MPF-662-20230421-12_32_36</t>
  </si>
  <si>
    <t>20230421 12:37:04</t>
  </si>
  <si>
    <t>12:37:04</t>
  </si>
  <si>
    <t>MPF-663-20230421-12_35_38</t>
  </si>
  <si>
    <t>20230421 12:38:08</t>
  </si>
  <si>
    <t>12:38:08</t>
  </si>
  <si>
    <t>MPF-664-20230421-12_36_42</t>
  </si>
  <si>
    <t>20230421 12:39:10</t>
  </si>
  <si>
    <t>12:39:10</t>
  </si>
  <si>
    <t>MPF-665-20230421-12_37_44</t>
  </si>
  <si>
    <t>20230421 12:41:06</t>
  </si>
  <si>
    <t>12:41:06</t>
  </si>
  <si>
    <t>MPF-666-20230421-12_39_40</t>
  </si>
  <si>
    <t>20230421 12:44:02</t>
  </si>
  <si>
    <t>12:44:02</t>
  </si>
  <si>
    <t>MPF-667-20230421-12_42_36</t>
  </si>
  <si>
    <t>20230421 12:46:33</t>
  </si>
  <si>
    <t>12:46:33</t>
  </si>
  <si>
    <t>MPF-669-20230421-12_45_07</t>
  </si>
  <si>
    <t>20230421 12:49:22</t>
  </si>
  <si>
    <t>12:49:22</t>
  </si>
  <si>
    <t>MPF-670-20230421-12_47_56</t>
  </si>
  <si>
    <t>20230421 12:50:42</t>
  </si>
  <si>
    <t>12:50:42</t>
  </si>
  <si>
    <t>MPF-671-20230421-12_49_16</t>
  </si>
  <si>
    <t>20230421 12:52:07</t>
  </si>
  <si>
    <t>12:52:07</t>
  </si>
  <si>
    <t>MPF-672-20230421-12_50_41</t>
  </si>
  <si>
    <t>20230421 12:53:32</t>
  </si>
  <si>
    <t>12:53:32</t>
  </si>
  <si>
    <t>MPF-673-20230421-12_52_06</t>
  </si>
  <si>
    <t>20230421 12:54:51</t>
  </si>
  <si>
    <t>12:54:51</t>
  </si>
  <si>
    <t>MPF-674-20230421-12_53_25</t>
  </si>
  <si>
    <t>20230421 12:56:15</t>
  </si>
  <si>
    <t>12:56:15</t>
  </si>
  <si>
    <t>MPF-675-20230421-12_54_49</t>
  </si>
  <si>
    <t>20230421 12:58:21</t>
  </si>
  <si>
    <t>12:58:21</t>
  </si>
  <si>
    <t>MPF-676-20230421-12_56_55</t>
  </si>
  <si>
    <t>20230421 12:59:17</t>
  </si>
  <si>
    <t>12:59:17</t>
  </si>
  <si>
    <t>MPF-677-20230421-12_57_51</t>
  </si>
  <si>
    <t>20230421 13:00:16</t>
  </si>
  <si>
    <t>13:00:16</t>
  </si>
  <si>
    <t>MPF-678-20230421-12_58_50</t>
  </si>
  <si>
    <t>20230421 13:02:57</t>
  </si>
  <si>
    <t>13:02:57</t>
  </si>
  <si>
    <t>MPF-680-20230421-13_01_31</t>
  </si>
  <si>
    <t>20230421 13:03:57</t>
  </si>
  <si>
    <t>13:03:57</t>
  </si>
  <si>
    <t>MPF-681-20230421-13_02_31</t>
  </si>
  <si>
    <t>20230421 13:04:48</t>
  </si>
  <si>
    <t>13:04:48</t>
  </si>
  <si>
    <t>MPF-682-20230421-13_03_22</t>
  </si>
  <si>
    <t>Mohammed</t>
  </si>
  <si>
    <t>Hahms</t>
  </si>
  <si>
    <t>Red Robin</t>
  </si>
  <si>
    <t>C</t>
  </si>
  <si>
    <t>T1</t>
  </si>
  <si>
    <t>T2</t>
  </si>
  <si>
    <t>T3</t>
  </si>
  <si>
    <t>Time diff</t>
  </si>
  <si>
    <t>plant_number</t>
  </si>
  <si>
    <t>plant</t>
  </si>
  <si>
    <t>cultivar</t>
  </si>
  <si>
    <t>treatment</t>
  </si>
  <si>
    <t>big/small</t>
  </si>
  <si>
    <t>bottom/middle/top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</si>
</sst>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elman-lab\Documents\PhD%20thesis\LAI\LiCOR%2020-21.04\2023-04-20-1234_logdata.xlsx" TargetMode="External"/><Relationship Id="rId1" Type="http://schemas.openxmlformats.org/officeDocument/2006/relationships/externalLinkPath" Target="2023-04-20-1234_log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asurements"/>
      <sheetName val="Remarks"/>
    </sheetNames>
    <sheetDataSet>
      <sheetData sheetId="0">
        <row r="5">
          <cell r="D5">
            <v>0.57199999999999995</v>
          </cell>
          <cell r="E5">
            <v>0.38727420000000001</v>
          </cell>
          <cell r="F5">
            <v>-1.8705840000000001E-2</v>
          </cell>
          <cell r="G5">
            <v>0</v>
          </cell>
          <cell r="H5">
            <v>-7.3738900000000001E-3</v>
          </cell>
          <cell r="I5">
            <v>1</v>
          </cell>
          <cell r="J5">
            <v>2</v>
          </cell>
          <cell r="K5">
            <v>96.9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</row>
        <row r="9">
          <cell r="D9">
            <v>0.8</v>
          </cell>
          <cell r="I9">
            <v>0.84</v>
          </cell>
          <cell r="J9">
            <v>0.87</v>
          </cell>
          <cell r="K9">
            <v>0.19109999999999999</v>
          </cell>
          <cell r="P9">
            <v>0.15959999999999999</v>
          </cell>
          <cell r="Q9">
            <v>0.2175</v>
          </cell>
        </row>
        <row r="11">
          <cell r="B11">
            <v>0</v>
          </cell>
          <cell r="C11">
            <v>0</v>
          </cell>
          <cell r="F11">
            <v>1</v>
          </cell>
        </row>
        <row r="13">
          <cell r="B13">
            <v>-6276</v>
          </cell>
          <cell r="C13">
            <v>6.6</v>
          </cell>
          <cell r="D13">
            <v>1.7090000000000001E-5</v>
          </cell>
          <cell r="E13">
            <v>3.11</v>
          </cell>
          <cell r="H13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ACA9-8EB1-46E6-8D00-013F9911685B}">
  <dimension ref="A1:KU73"/>
  <sheetViews>
    <sheetView tabSelected="1" workbookViewId="0">
      <selection sqref="A1:F1"/>
    </sheetView>
  </sheetViews>
  <sheetFormatPr defaultRowHeight="14.5" x14ac:dyDescent="0.35"/>
  <cols>
    <col min="1" max="1" width="13.453125" bestFit="1" customWidth="1"/>
    <col min="3" max="3" width="11.453125" bestFit="1" customWidth="1"/>
    <col min="4" max="4" width="11.453125" customWidth="1"/>
    <col min="6" max="6" width="18.81640625" bestFit="1" customWidth="1"/>
    <col min="12" max="12" width="9.1796875" customWidth="1"/>
    <col min="16" max="16" width="9.1796875" style="1"/>
    <col min="19" max="19" width="7.54296875" customWidth="1"/>
    <col min="27" max="28" width="9.1796875" style="1"/>
    <col min="40" max="42" width="9.1796875" style="1"/>
    <col min="50" max="50" width="9.1796875" style="1"/>
  </cols>
  <sheetData>
    <row r="1" spans="1:307" x14ac:dyDescent="0.35">
      <c r="A1" t="s">
        <v>529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528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s="1" t="s">
        <v>37</v>
      </c>
      <c r="AB1" s="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s="1" t="s">
        <v>31</v>
      </c>
      <c r="AO1" s="1" t="s">
        <v>32</v>
      </c>
      <c r="AP1" s="1" t="s">
        <v>33</v>
      </c>
      <c r="AQ1" t="s">
        <v>34</v>
      </c>
      <c r="AR1" t="s">
        <v>35</v>
      </c>
      <c r="AS1" t="s">
        <v>36</v>
      </c>
      <c r="AT1" t="s">
        <v>38</v>
      </c>
      <c r="AU1" t="s">
        <v>39</v>
      </c>
      <c r="AV1" t="s">
        <v>40</v>
      </c>
      <c r="AW1" t="s">
        <v>41</v>
      </c>
      <c r="AX1" s="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80</v>
      </c>
      <c r="DF1" t="s">
        <v>101</v>
      </c>
      <c r="DG1" t="s">
        <v>102</v>
      </c>
      <c r="DH1" t="s">
        <v>103</v>
      </c>
      <c r="DI1" t="s">
        <v>54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11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155</v>
      </c>
      <c r="FK1" t="s">
        <v>156</v>
      </c>
      <c r="FL1" t="s">
        <v>157</v>
      </c>
      <c r="FM1" t="s">
        <v>158</v>
      </c>
      <c r="FN1" t="s">
        <v>159</v>
      </c>
      <c r="FO1" t="s">
        <v>160</v>
      </c>
      <c r="FP1" t="s">
        <v>161</v>
      </c>
      <c r="FQ1" t="s">
        <v>162</v>
      </c>
      <c r="FR1" t="s">
        <v>163</v>
      </c>
      <c r="FS1" t="s">
        <v>164</v>
      </c>
      <c r="FT1" t="s">
        <v>165</v>
      </c>
      <c r="FU1" t="s">
        <v>166</v>
      </c>
      <c r="FV1" t="s">
        <v>167</v>
      </c>
      <c r="FW1" t="s">
        <v>168</v>
      </c>
      <c r="FX1" t="s">
        <v>169</v>
      </c>
      <c r="FY1" t="s">
        <v>170</v>
      </c>
      <c r="FZ1" t="s">
        <v>1</v>
      </c>
      <c r="GA1" t="s">
        <v>4</v>
      </c>
      <c r="GB1" t="s">
        <v>171</v>
      </c>
      <c r="GC1" t="s">
        <v>172</v>
      </c>
      <c r="GD1" t="s">
        <v>173</v>
      </c>
      <c r="GE1" t="s">
        <v>174</v>
      </c>
      <c r="GF1" t="s">
        <v>175</v>
      </c>
      <c r="GG1" t="s">
        <v>176</v>
      </c>
      <c r="GH1" t="s">
        <v>177</v>
      </c>
      <c r="GI1" t="s">
        <v>178</v>
      </c>
      <c r="GJ1" t="s">
        <v>179</v>
      </c>
      <c r="GK1" t="s">
        <v>180</v>
      </c>
      <c r="GL1" t="s">
        <v>181</v>
      </c>
      <c r="GM1" t="s">
        <v>182</v>
      </c>
      <c r="GN1" t="s">
        <v>183</v>
      </c>
      <c r="GO1" t="s">
        <v>184</v>
      </c>
      <c r="GP1" t="s">
        <v>185</v>
      </c>
      <c r="GQ1" t="s">
        <v>186</v>
      </c>
      <c r="GR1" t="s">
        <v>187</v>
      </c>
      <c r="GS1" t="s">
        <v>188</v>
      </c>
      <c r="GT1" t="s">
        <v>189</v>
      </c>
      <c r="GU1" t="s">
        <v>190</v>
      </c>
      <c r="GV1" t="s">
        <v>191</v>
      </c>
      <c r="GW1" t="s">
        <v>192</v>
      </c>
      <c r="GX1" t="s">
        <v>193</v>
      </c>
      <c r="GY1" t="s">
        <v>194</v>
      </c>
      <c r="GZ1" t="s">
        <v>195</v>
      </c>
      <c r="HA1" t="s">
        <v>196</v>
      </c>
      <c r="HB1" t="s">
        <v>197</v>
      </c>
      <c r="HC1" t="s">
        <v>198</v>
      </c>
      <c r="HD1" t="s">
        <v>199</v>
      </c>
      <c r="HE1" t="s">
        <v>200</v>
      </c>
      <c r="HF1" t="s">
        <v>201</v>
      </c>
      <c r="HG1" t="s">
        <v>202</v>
      </c>
      <c r="HH1" t="s">
        <v>203</v>
      </c>
      <c r="HI1" t="s">
        <v>204</v>
      </c>
      <c r="HJ1" t="s">
        <v>205</v>
      </c>
      <c r="HK1" t="s">
        <v>206</v>
      </c>
      <c r="HL1" t="s">
        <v>207</v>
      </c>
      <c r="HM1" t="s">
        <v>208</v>
      </c>
      <c r="HN1" t="s">
        <v>209</v>
      </c>
      <c r="HO1" t="s">
        <v>210</v>
      </c>
      <c r="HP1" t="s">
        <v>211</v>
      </c>
      <c r="HQ1" t="s">
        <v>212</v>
      </c>
      <c r="HR1" t="s">
        <v>213</v>
      </c>
      <c r="HS1" t="s">
        <v>214</v>
      </c>
      <c r="HT1" t="s">
        <v>215</v>
      </c>
      <c r="HU1" t="s">
        <v>216</v>
      </c>
      <c r="HV1" t="s">
        <v>217</v>
      </c>
      <c r="HW1" t="s">
        <v>218</v>
      </c>
      <c r="HX1" t="s">
        <v>219</v>
      </c>
      <c r="HY1" t="s">
        <v>220</v>
      </c>
      <c r="HZ1" t="s">
        <v>221</v>
      </c>
      <c r="IA1" t="s">
        <v>222</v>
      </c>
      <c r="IB1" t="s">
        <v>223</v>
      </c>
      <c r="IC1" t="s">
        <v>224</v>
      </c>
      <c r="ID1" t="s">
        <v>225</v>
      </c>
      <c r="IE1" t="s">
        <v>226</v>
      </c>
      <c r="IF1" t="s">
        <v>227</v>
      </c>
      <c r="IG1" t="s">
        <v>228</v>
      </c>
      <c r="IH1" t="s">
        <v>229</v>
      </c>
      <c r="II1" t="s">
        <v>230</v>
      </c>
      <c r="IJ1" t="s">
        <v>231</v>
      </c>
      <c r="IK1" t="s">
        <v>232</v>
      </c>
      <c r="IL1" t="s">
        <v>233</v>
      </c>
      <c r="IM1" t="s">
        <v>234</v>
      </c>
      <c r="IN1" t="s">
        <v>235</v>
      </c>
      <c r="IO1" t="s">
        <v>236</v>
      </c>
      <c r="IP1" t="s">
        <v>237</v>
      </c>
      <c r="IQ1" t="s">
        <v>238</v>
      </c>
      <c r="IR1" t="s">
        <v>239</v>
      </c>
      <c r="IS1" t="s">
        <v>240</v>
      </c>
      <c r="IT1" t="s">
        <v>241</v>
      </c>
      <c r="IU1" t="s">
        <v>242</v>
      </c>
      <c r="IV1" t="s">
        <v>243</v>
      </c>
      <c r="IW1" t="s">
        <v>244</v>
      </c>
      <c r="IX1" t="s">
        <v>245</v>
      </c>
      <c r="IY1" t="s">
        <v>246</v>
      </c>
      <c r="IZ1" t="s">
        <v>247</v>
      </c>
      <c r="JA1" t="s">
        <v>248</v>
      </c>
      <c r="JB1" t="s">
        <v>249</v>
      </c>
      <c r="JC1" t="s">
        <v>250</v>
      </c>
      <c r="JD1" t="s">
        <v>251</v>
      </c>
      <c r="JE1" t="s">
        <v>252</v>
      </c>
      <c r="JF1" t="s">
        <v>253</v>
      </c>
      <c r="JG1" t="s">
        <v>254</v>
      </c>
      <c r="JH1" t="s">
        <v>255</v>
      </c>
      <c r="JI1" t="s">
        <v>256</v>
      </c>
      <c r="JJ1" t="s">
        <v>257</v>
      </c>
      <c r="JK1" t="s">
        <v>258</v>
      </c>
      <c r="JL1" t="s">
        <v>259</v>
      </c>
      <c r="JM1" t="s">
        <v>260</v>
      </c>
      <c r="JN1" t="s">
        <v>261</v>
      </c>
      <c r="JO1" t="s">
        <v>262</v>
      </c>
      <c r="JP1" t="s">
        <v>263</v>
      </c>
      <c r="JQ1" t="s">
        <v>264</v>
      </c>
      <c r="JR1" t="s">
        <v>265</v>
      </c>
      <c r="JS1" t="s">
        <v>266</v>
      </c>
      <c r="JT1" t="s">
        <v>267</v>
      </c>
      <c r="JU1" t="s">
        <v>268</v>
      </c>
      <c r="JV1" t="s">
        <v>269</v>
      </c>
      <c r="JW1" t="s">
        <v>270</v>
      </c>
      <c r="JX1" t="s">
        <v>271</v>
      </c>
      <c r="JY1" t="s">
        <v>272</v>
      </c>
      <c r="JZ1" t="s">
        <v>273</v>
      </c>
      <c r="KA1" t="s">
        <v>274</v>
      </c>
      <c r="KB1" t="s">
        <v>275</v>
      </c>
      <c r="KC1" t="s">
        <v>276</v>
      </c>
      <c r="KD1" t="s">
        <v>277</v>
      </c>
      <c r="KE1" t="s">
        <v>278</v>
      </c>
      <c r="KF1" t="s">
        <v>279</v>
      </c>
      <c r="KG1" t="s">
        <v>280</v>
      </c>
      <c r="KH1" t="s">
        <v>281</v>
      </c>
      <c r="KI1" t="s">
        <v>282</v>
      </c>
      <c r="KJ1" t="s">
        <v>283</v>
      </c>
      <c r="KK1" t="s">
        <v>284</v>
      </c>
      <c r="KL1" t="s">
        <v>285</v>
      </c>
      <c r="KM1" t="s">
        <v>286</v>
      </c>
      <c r="KN1" t="s">
        <v>287</v>
      </c>
      <c r="KO1" t="s">
        <v>288</v>
      </c>
      <c r="KP1" t="s">
        <v>289</v>
      </c>
      <c r="KQ1" t="s">
        <v>290</v>
      </c>
      <c r="KR1" t="s">
        <v>291</v>
      </c>
      <c r="KS1" t="s">
        <v>292</v>
      </c>
      <c r="KT1" t="s">
        <v>293</v>
      </c>
      <c r="KU1" t="s">
        <v>294</v>
      </c>
    </row>
    <row r="2" spans="1:307" x14ac:dyDescent="0.35">
      <c r="A2">
        <v>2</v>
      </c>
      <c r="B2">
        <v>1</v>
      </c>
      <c r="C2" t="s">
        <v>521</v>
      </c>
      <c r="D2" t="s">
        <v>524</v>
      </c>
      <c r="E2">
        <v>1</v>
      </c>
      <c r="F2">
        <v>1</v>
      </c>
      <c r="G2">
        <v>1</v>
      </c>
      <c r="H2">
        <v>1681983701</v>
      </c>
      <c r="I2">
        <v>0</v>
      </c>
      <c r="J2" t="s">
        <v>295</v>
      </c>
      <c r="K2" t="s">
        <v>296</v>
      </c>
      <c r="L2">
        <v>0</v>
      </c>
      <c r="M2">
        <v>15</v>
      </c>
      <c r="N2">
        <f t="shared" ref="N2:N33" si="0">AA2/AX2</f>
        <v>2.4130204215524742</v>
      </c>
      <c r="O2">
        <f t="shared" ref="O2:O33" si="1">AR2/AS2</f>
        <v>2.4512876759387501</v>
      </c>
      <c r="P2" s="1">
        <f t="shared" ref="P2:P33" si="2">X2/W2</f>
        <v>0.80497811958555543</v>
      </c>
      <c r="Q2">
        <f t="shared" ref="Q2:Q33" si="3">(12*AA2)/(DR2/4.6)</f>
        <v>0.25459296446338003</v>
      </c>
      <c r="R2">
        <f t="shared" ref="R2:R33" si="4">(12*AA2)/(ER2/4.6)</f>
        <v>0.99736775945190703</v>
      </c>
      <c r="S2">
        <v>1681983693</v>
      </c>
      <c r="T2">
        <f t="shared" ref="T2:T33" si="5">(U2)/1000</f>
        <v>2.2936547749044952E-3</v>
      </c>
      <c r="U2">
        <f t="shared" ref="U2:U33" si="6">IF(DZ2, AX2, AS2)</f>
        <v>2.2936547749044953</v>
      </c>
      <c r="V2">
        <f t="shared" ref="V2:V33" si="7">IF(DZ2, AA2, AR2)</f>
        <v>5.5346358118358907</v>
      </c>
      <c r="W2">
        <f t="shared" ref="W2:W33" si="8">EB2 - IF(BE2&gt;1, V2*DV2*100/(BG2*EP2), 0)</f>
        <v>395.289533333333</v>
      </c>
      <c r="X2">
        <f t="shared" ref="X2:X33" si="9">((AE2-T2/2)*W2-V2)/(AE2+T2/2)</f>
        <v>318.19942523451812</v>
      </c>
      <c r="Y2">
        <f t="shared" ref="Y2:Y33" si="10">X2*(EI2+EJ2)/1000</f>
        <v>32.083195564680196</v>
      </c>
      <c r="Z2">
        <f t="shared" ref="Z2:Z33" si="11">(EB2 - IF(BE2&gt;1, V2*DV2*100/(BG2*EP2), 0))*(EI2+EJ2)/1000</f>
        <v>39.855984633716872</v>
      </c>
      <c r="AA2" s="1">
        <f t="shared" ref="AA2:AA33" si="12">(AT2 - AU2 - EI2*1000/(8.314*(EK2+273.15)) * AW2/EH2 * AV2) * EH2/(100*DV2) * (1000 - EE2)/1000</f>
        <v>5.5346358118358907</v>
      </c>
      <c r="AB2" s="1">
        <f t="shared" ref="AB2:AB33" si="13">2/((1/AD2-1/AC2)+SIGN(AD2)*SQRT((1/AD2-1/AC2)*(1/AD2-1/AC2) + 4*DW2/((DW2+1)*(DW2+1))*(2*1/AD2*1/AC2-1/AC2*1/AC2)))</f>
        <v>0.13464256817579978</v>
      </c>
      <c r="AC2">
        <f>IF(LEFT(DX2,1)&lt;&gt;"0",IF(LEFT(DX2,1)="1",3,DY2),[1]Measurements!$D$5+[1]Measurements!$E$5*(EP2*EI2/([1]Measurements!$K$5*1000))+[1]Measurements!$F$5*(EP2*EI2/([1]Measurements!$K$5*1000))*MAX(MIN(DV2,[1]Measurements!$J$5),[1]Measurements!$I$5)*MAX(MIN(DV2,[1]Measurements!$J$5),[1]Measurements!$I$5)+[1]Measurements!$G$5*MAX(MIN(DV2,[1]Measurements!$J$5),[1]Measurements!$I$5)*(EP2*EI2/([1]Measurements!$K$5*1000))+[1]Measurements!$H$5*(EP2*EI2/([1]Measurements!$K$5*1000))*(EP2*EI2/([1]Measurements!$K$5*1000)))</f>
        <v>3.0230735429120701</v>
      </c>
      <c r="AD2">
        <f t="shared" ref="AD2:AD33" si="14">T2*(1000-(1000*0.61365*EXP(17.502*AH2/(240.97+AH2))/(EI2+EJ2)+ED2)/2)/(1000*0.61365*EXP(17.502*AH2/(240.97+AH2))/(EI2+EJ2)-ED2)</f>
        <v>0.131397641194964</v>
      </c>
      <c r="AE2">
        <f t="shared" ref="AE2:AE33" si="15">1/((DW2+1)/(AB2/1.6)+1/(AC2/1.37)) + DW2/((DW2+1)/(AB2/1.6) + DW2/(AC2/1.37))</f>
        <v>8.2408555998171679E-2</v>
      </c>
      <c r="AF2">
        <f t="shared" ref="AF2:AF33" si="16">(DR2*DU2)</f>
        <v>193.80340318053072</v>
      </c>
      <c r="AG2">
        <f>(EK2+(AF2+2*0.95*0.0000000567*(((EK2+[1]Measurements!$B$7)+273)^4-(EK2+273)^4)-44100*T2)/(1.84*29.3*AC2+8*0.95*0.0000000567*(EK2+273)^3))</f>
        <v>30.469567428478474</v>
      </c>
      <c r="AH2">
        <f>([1]Measurements!$C$7*EL2+[1]Measurements!$D$7*EM2+[1]Measurements!$E$7*AG2)</f>
        <v>29.843406666666699</v>
      </c>
      <c r="AI2">
        <f t="shared" ref="AI2:AI33" si="17">0.61365*EXP(17.502*AH2/(240.97+AH2))</f>
        <v>4.2222786272625008</v>
      </c>
      <c r="AJ2">
        <f t="shared" ref="AJ2:AJ33" si="18">(AK2/AL2*100)</f>
        <v>59.379068949187022</v>
      </c>
      <c r="AK2">
        <f t="shared" ref="AK2:AK33" si="19">ED2*(EI2+EJ2)/1000</f>
        <v>2.5211098586585496</v>
      </c>
      <c r="AL2">
        <f t="shared" ref="AL2:AL33" si="20">0.61365*EXP(17.502*EK2/(240.97+EK2))</f>
        <v>4.2457887994437256</v>
      </c>
      <c r="AM2">
        <f t="shared" ref="AM2:AM33" si="21">(AI2-ED2*(EI2+EJ2)/1000)</f>
        <v>1.7011687686039512</v>
      </c>
      <c r="AN2" s="1">
        <f t="shared" ref="AN2:AN33" si="22">(-T2*44100)</f>
        <v>-101.15017557328824</v>
      </c>
      <c r="AO2" s="1">
        <f t="shared" ref="AO2:AO33" si="23">2*29.3*AC2*0.92*(EK2-AH2)</f>
        <v>15.742775752728969</v>
      </c>
      <c r="AP2" s="1">
        <f>2*0.95*0.0000000567*(((EK2+[1]Measurements!$B$7)+273)^4-(AH2+273)^4)</f>
        <v>1.1566606156918473</v>
      </c>
      <c r="AQ2">
        <f t="shared" ref="AQ2:AQ33" si="24">AF2+AP2+AN2+AO2</f>
        <v>109.55266397566329</v>
      </c>
      <c r="AR2">
        <f t="shared" ref="AR2:AR33" si="25">EH2*BE2*(EC2-EB2*(1000-BE2*EE2)/(1000-BE2*ED2))/(100*DV2)</f>
        <v>5.6407521297657102</v>
      </c>
      <c r="AS2">
        <f t="shared" ref="AS2:AS33" si="26">1000*EH2*BE2*(ED2-EE2)/(100*DV2*(1000-BE2*ED2))</f>
        <v>2.3011383711238693</v>
      </c>
      <c r="AT2">
        <v>409.58361605495497</v>
      </c>
      <c r="AU2">
        <v>405.48087272727298</v>
      </c>
      <c r="AV2">
        <v>3.5156021306615298E-3</v>
      </c>
      <c r="AW2">
        <v>66.594511981638206</v>
      </c>
      <c r="AX2" s="1">
        <f t="shared" ref="AX2:AX33" si="27">(AZ2 - AY2 + EI2*1000/(8.314*(EK2+273.15)) * BB2/EH2 * BA2) * EH2/(100*DV2) * 1000/(1000 - AZ2)</f>
        <v>2.2936547749044953</v>
      </c>
      <c r="AY2">
        <v>23.391788696118901</v>
      </c>
      <c r="AZ2">
        <v>24.998298601398599</v>
      </c>
      <c r="BA2">
        <v>-7.2149702149535295E-5</v>
      </c>
      <c r="BB2">
        <v>77.180000000000007</v>
      </c>
      <c r="BC2">
        <v>9</v>
      </c>
      <c r="BD2">
        <v>3</v>
      </c>
      <c r="BE2">
        <f>IF(BC2*[1]Measurements!$H$13&gt;=BG2,1,(BG2/(BG2-BC2*[1]Measurements!$H$13)))</f>
        <v>1</v>
      </c>
      <c r="BF2">
        <f t="shared" ref="BF2:BF33" si="28">(BE2-1)*100</f>
        <v>0</v>
      </c>
      <c r="BG2">
        <f>MAX(0,([1]Measurements!$B$13+[1]Measurements!$C$13*EP2)/(1+[1]Measurements!$D$13*EP2)*EI2/(EK2+273)*[1]Measurements!$E$13)</f>
        <v>52743.14835952565</v>
      </c>
      <c r="BH2" t="s">
        <v>297</v>
      </c>
      <c r="BI2">
        <v>10288.9</v>
      </c>
      <c r="BJ2">
        <v>1.016</v>
      </c>
      <c r="BK2">
        <v>4.5720000000000001</v>
      </c>
      <c r="BL2">
        <f t="shared" ref="BL2:BL33" si="29">1-BJ2/BK2</f>
        <v>0.77777777777777779</v>
      </c>
      <c r="BM2">
        <v>-1</v>
      </c>
      <c r="BN2" t="s">
        <v>298</v>
      </c>
      <c r="BO2">
        <v>10171.5</v>
      </c>
      <c r="BP2">
        <v>748.24296153846205</v>
      </c>
      <c r="BQ2">
        <v>801.73345368640798</v>
      </c>
      <c r="BR2">
        <f t="shared" ref="BR2:BR33" si="30">1-BP2/BQ2</f>
        <v>6.6718548293069446E-2</v>
      </c>
      <c r="BS2">
        <v>0.5</v>
      </c>
      <c r="BT2">
        <f t="shared" ref="BT2:BT33" si="31">DS2</f>
        <v>1009.1841201971636</v>
      </c>
      <c r="BU2">
        <f t="shared" ref="BU2:BU33" si="32">V2</f>
        <v>5.5346358118358907</v>
      </c>
      <c r="BV2">
        <f t="shared" ref="BV2:BV33" si="33">BR2*BS2*BT2</f>
        <v>33.665649729986626</v>
      </c>
      <c r="BW2">
        <f t="shared" ref="BW2:BW33" si="34">(BU2-BM2)/BT2</f>
        <v>6.4751670989028481E-3</v>
      </c>
      <c r="BX2">
        <f t="shared" ref="BX2:BX33" si="35">(BK2-BQ2)/BQ2</f>
        <v>-0.99429735658531182</v>
      </c>
      <c r="BY2">
        <f t="shared" ref="BY2:BY33" si="36">BJ2/(BL2+BJ2/BQ2)</f>
        <v>1.3041608102696063</v>
      </c>
      <c r="BZ2" t="s">
        <v>299</v>
      </c>
      <c r="CA2">
        <v>0</v>
      </c>
      <c r="CB2">
        <f t="shared" ref="CB2:CB33" si="37">IF(CA2&lt;&gt;0, CA2, BY2)</f>
        <v>1.3041608102696063</v>
      </c>
      <c r="CC2">
        <f t="shared" ref="CC2:CC33" si="38">1-CB2/BQ2</f>
        <v>0.99837332369720511</v>
      </c>
      <c r="CD2">
        <f t="shared" ref="CD2:CD33" si="39">(BQ2-BP2)/(BQ2-CB2)</f>
        <v>6.6827254604515413E-2</v>
      </c>
      <c r="CE2">
        <f t="shared" ref="CE2:CE33" si="40">(BK2-BQ2)/(BK2-CB2)</f>
        <v>-243.9414571535805</v>
      </c>
      <c r="CF2">
        <f t="shared" ref="CF2:CF33" si="41">(BQ2-BP2)/(BQ2-BJ2)</f>
        <v>6.6803204927883192E-2</v>
      </c>
      <c r="CG2">
        <f t="shared" ref="CG2:CG33" si="42">(BK2-BQ2)/(BK2-BJ2)</f>
        <v>-224.17363714465915</v>
      </c>
      <c r="CH2">
        <f t="shared" ref="CH2:CH33" si="43">(CD2*CB2/BP2)</f>
        <v>1.1647752266713187E-4</v>
      </c>
      <c r="CI2">
        <f t="shared" ref="CI2:CI33" si="44">(1-CH2)</f>
        <v>0.99988352247733292</v>
      </c>
      <c r="CJ2">
        <v>606</v>
      </c>
      <c r="CK2">
        <v>290</v>
      </c>
      <c r="CL2">
        <v>795.97</v>
      </c>
      <c r="CM2">
        <v>75</v>
      </c>
      <c r="CN2">
        <v>10171.5</v>
      </c>
      <c r="CO2">
        <v>793.58</v>
      </c>
      <c r="CP2">
        <v>2.39</v>
      </c>
      <c r="CQ2">
        <v>300</v>
      </c>
      <c r="CR2">
        <v>24.1</v>
      </c>
      <c r="CS2">
        <v>801.73345368640798</v>
      </c>
      <c r="CT2">
        <v>1.4113009484836301</v>
      </c>
      <c r="CU2">
        <v>-8.2939179444242495</v>
      </c>
      <c r="CV2">
        <v>1.2639600414395999</v>
      </c>
      <c r="CW2">
        <v>0.60595510785526097</v>
      </c>
      <c r="CX2">
        <v>-7.4028322580645201E-3</v>
      </c>
      <c r="CY2">
        <v>290</v>
      </c>
      <c r="CZ2">
        <v>792.18</v>
      </c>
      <c r="DA2">
        <v>625</v>
      </c>
      <c r="DB2">
        <v>10134.6</v>
      </c>
      <c r="DC2">
        <v>793.55</v>
      </c>
      <c r="DD2">
        <v>-1.37</v>
      </c>
      <c r="DR2">
        <f>[1]Measurements!$B$11*EQ2+[1]Measurements!$C$11*ER2+[1]Measurements!$F$11*FC2*(1-FF2)</f>
        <v>1200.00133333333</v>
      </c>
      <c r="DS2">
        <f t="shared" ref="DS2:DS33" si="45">DR2*DT2</f>
        <v>1009.1841201971636</v>
      </c>
      <c r="DT2">
        <f>([1]Measurements!$B$11*[1]Measurements!$D$9+[1]Measurements!$C$11*[1]Measurements!$D$9+[1]Measurements!$F$11*((FP2+FH2)/MAX(FP2+FH2+FQ2, 0.1)*[1]Measurements!$I$9+FQ2/MAX(FP2+FH2+FQ2, 0.1)*[1]Measurements!$J$9))/([1]Measurements!$B$11+[1]Measurements!$C$11+[1]Measurements!$F$11)</f>
        <v>0.84098583240226932</v>
      </c>
      <c r="DU2">
        <f>([1]Measurements!$B$11*[1]Measurements!$K$9+[1]Measurements!$C$11*[1]Measurements!$K$9+[1]Measurements!$F$11*((FP2+FH2)/MAX(FP2+FH2+FQ2, 0.1)*[1]Measurements!$P$9+FQ2/MAX(FP2+FH2+FQ2, 0.1)*[1]Measurements!$Q$9))/([1]Measurements!$B$11+[1]Measurements!$C$11+[1]Measurements!$F$11)</f>
        <v>0.16150265653637991</v>
      </c>
      <c r="DV2">
        <v>2</v>
      </c>
      <c r="DW2">
        <v>0.5</v>
      </c>
      <c r="DX2" t="s">
        <v>300</v>
      </c>
      <c r="DY2">
        <v>2</v>
      </c>
      <c r="DZ2" t="b">
        <v>1</v>
      </c>
      <c r="EA2">
        <v>1681983693</v>
      </c>
      <c r="EB2">
        <v>395.289533333333</v>
      </c>
      <c r="EC2">
        <v>399.99279999999999</v>
      </c>
      <c r="ED2">
        <v>25.0042333333333</v>
      </c>
      <c r="EE2">
        <v>23.3932933333333</v>
      </c>
      <c r="EF2">
        <v>395.44306666666699</v>
      </c>
      <c r="EG2">
        <v>23.858893333333299</v>
      </c>
      <c r="EH2">
        <v>278.54546666666698</v>
      </c>
      <c r="EI2">
        <v>100.72733333333299</v>
      </c>
      <c r="EJ2">
        <v>9.9987586666666697E-2</v>
      </c>
      <c r="EK2">
        <v>29.94</v>
      </c>
      <c r="EL2">
        <v>29.843406666666699</v>
      </c>
      <c r="EM2">
        <v>24.986886666666699</v>
      </c>
      <c r="EN2">
        <v>0</v>
      </c>
      <c r="EO2">
        <v>0</v>
      </c>
      <c r="EP2">
        <v>9999.6606666666703</v>
      </c>
      <c r="EQ2">
        <v>0</v>
      </c>
      <c r="ER2">
        <v>306.31819999999999</v>
      </c>
      <c r="ES2">
        <v>-4.70329</v>
      </c>
      <c r="ET2">
        <v>405.42713333333302</v>
      </c>
      <c r="EU2">
        <v>409.57420000000002</v>
      </c>
      <c r="EV2">
        <v>1.6109519999999999</v>
      </c>
      <c r="EW2">
        <v>399.99279999999999</v>
      </c>
      <c r="EX2">
        <v>23.3932933333333</v>
      </c>
      <c r="EY2">
        <v>2.51861333333333</v>
      </c>
      <c r="EZ2">
        <v>2.3563459999999998</v>
      </c>
      <c r="FA2">
        <v>21.147273333333299</v>
      </c>
      <c r="FB2">
        <v>20.066853333333299</v>
      </c>
      <c r="FC2">
        <v>1200.00133333333</v>
      </c>
      <c r="FD2">
        <v>0.96699959999999996</v>
      </c>
      <c r="FE2">
        <v>3.3000146666666702E-2</v>
      </c>
      <c r="FF2">
        <v>0</v>
      </c>
      <c r="FG2">
        <v>748.82100000000003</v>
      </c>
      <c r="FH2">
        <v>4.9997999999999996</v>
      </c>
      <c r="FI2">
        <v>9207.866</v>
      </c>
      <c r="FJ2">
        <v>11590.186666666699</v>
      </c>
      <c r="FK2">
        <v>36.553733333333298</v>
      </c>
      <c r="FL2">
        <v>38.1374</v>
      </c>
      <c r="FM2">
        <v>36.995800000000003</v>
      </c>
      <c r="FN2">
        <v>38.1374</v>
      </c>
      <c r="FO2">
        <v>39.212200000000003</v>
      </c>
      <c r="FP2">
        <v>1155.568</v>
      </c>
      <c r="FQ2">
        <v>39.433333333333302</v>
      </c>
      <c r="FR2">
        <v>0</v>
      </c>
      <c r="FS2">
        <v>1681983821.7</v>
      </c>
      <c r="FT2">
        <v>0</v>
      </c>
      <c r="FU2">
        <v>748.24296153846205</v>
      </c>
      <c r="FV2">
        <v>-116.11025649499101</v>
      </c>
      <c r="FW2">
        <v>-1427.7685480308801</v>
      </c>
      <c r="FX2">
        <v>9201.1473076923103</v>
      </c>
      <c r="FY2">
        <v>15</v>
      </c>
      <c r="FZ2">
        <v>0</v>
      </c>
      <c r="GA2" t="s">
        <v>301</v>
      </c>
      <c r="GB2">
        <v>1677862641</v>
      </c>
      <c r="GC2">
        <v>1677862632</v>
      </c>
      <c r="GD2">
        <v>0</v>
      </c>
      <c r="GE2">
        <v>1.395</v>
      </c>
      <c r="GF2">
        <v>0.15</v>
      </c>
      <c r="GG2">
        <v>3.0830000000000002</v>
      </c>
      <c r="GH2">
        <v>0.99099999999999999</v>
      </c>
      <c r="GI2">
        <v>401</v>
      </c>
      <c r="GJ2">
        <v>15</v>
      </c>
      <c r="GK2">
        <v>0.55000000000000004</v>
      </c>
      <c r="GL2">
        <v>0.16</v>
      </c>
      <c r="GM2">
        <v>-4.6852130000000001</v>
      </c>
      <c r="GN2">
        <v>-0.41137353383459302</v>
      </c>
      <c r="GO2">
        <v>5.2995540199152598E-2</v>
      </c>
      <c r="GP2">
        <v>1</v>
      </c>
      <c r="GQ2">
        <v>756.58500000000004</v>
      </c>
      <c r="GR2">
        <v>-119.612039629875</v>
      </c>
      <c r="GS2">
        <v>11.7383921260913</v>
      </c>
      <c r="GT2">
        <v>0</v>
      </c>
      <c r="GU2">
        <v>1.6119414999999999</v>
      </c>
      <c r="GV2">
        <v>-1.7279548872178901E-2</v>
      </c>
      <c r="GW2">
        <v>2.4593886943710102E-3</v>
      </c>
      <c r="GX2">
        <v>1</v>
      </c>
      <c r="GY2">
        <v>2</v>
      </c>
      <c r="GZ2">
        <v>3</v>
      </c>
      <c r="HA2" t="s">
        <v>302</v>
      </c>
      <c r="HB2">
        <v>2.87094</v>
      </c>
      <c r="HC2">
        <v>2.7593100000000002</v>
      </c>
      <c r="HD2">
        <v>8.7927000000000005E-2</v>
      </c>
      <c r="HE2">
        <v>8.7975800000000007E-2</v>
      </c>
      <c r="HF2">
        <v>0.112091</v>
      </c>
      <c r="HG2">
        <v>0.10886</v>
      </c>
      <c r="HH2">
        <v>24951.5</v>
      </c>
      <c r="HI2">
        <v>19657.400000000001</v>
      </c>
      <c r="HJ2">
        <v>28659.4</v>
      </c>
      <c r="HK2">
        <v>22540.2</v>
      </c>
      <c r="HL2">
        <v>41675</v>
      </c>
      <c r="HM2">
        <v>31829</v>
      </c>
      <c r="HN2">
        <v>53468.6</v>
      </c>
      <c r="HO2">
        <v>40335.5</v>
      </c>
      <c r="HP2">
        <v>1.4951000000000001</v>
      </c>
      <c r="HQ2">
        <v>2.5866799999999999</v>
      </c>
      <c r="HR2">
        <v>0.116523</v>
      </c>
      <c r="HS2">
        <v>-9.7613800000000001E-2</v>
      </c>
      <c r="HT2">
        <v>27.972899999999999</v>
      </c>
      <c r="HU2">
        <v>26.703900000000001</v>
      </c>
      <c r="HV2">
        <v>44.902999999999999</v>
      </c>
      <c r="HW2">
        <v>33.162999999999997</v>
      </c>
      <c r="HX2">
        <v>22.729199999999999</v>
      </c>
      <c r="HY2">
        <v>62.939900000000002</v>
      </c>
      <c r="HZ2">
        <v>0</v>
      </c>
      <c r="IA2">
        <v>2</v>
      </c>
      <c r="IB2">
        <v>0.125584</v>
      </c>
      <c r="IC2">
        <v>0</v>
      </c>
      <c r="ID2">
        <v>20.261800000000001</v>
      </c>
      <c r="IE2">
        <v>5.2523299999999997</v>
      </c>
      <c r="IF2">
        <v>11.985200000000001</v>
      </c>
      <c r="IG2">
        <v>4.9817499999999999</v>
      </c>
      <c r="IH2">
        <v>3.2975699999999999</v>
      </c>
      <c r="II2">
        <v>9999</v>
      </c>
      <c r="IJ2">
        <v>9999</v>
      </c>
      <c r="IK2">
        <v>9999</v>
      </c>
      <c r="IL2">
        <v>999.9</v>
      </c>
      <c r="IM2">
        <v>4.9703900000000001</v>
      </c>
      <c r="IN2">
        <v>1.8746400000000001</v>
      </c>
      <c r="IO2">
        <v>1.8707400000000001</v>
      </c>
      <c r="IP2">
        <v>1.8745400000000001</v>
      </c>
      <c r="IQ2">
        <v>1.8704499999999999</v>
      </c>
      <c r="IR2">
        <v>1.8736600000000001</v>
      </c>
      <c r="IS2">
        <v>1.8757600000000001</v>
      </c>
      <c r="IT2">
        <v>1.8742300000000001</v>
      </c>
      <c r="IU2">
        <v>0</v>
      </c>
      <c r="IV2">
        <v>0</v>
      </c>
      <c r="IW2">
        <v>0</v>
      </c>
      <c r="IX2">
        <v>0</v>
      </c>
      <c r="IY2" t="s">
        <v>303</v>
      </c>
      <c r="IZ2" t="s">
        <v>304</v>
      </c>
      <c r="JA2" t="s">
        <v>305</v>
      </c>
      <c r="JB2" t="s">
        <v>305</v>
      </c>
      <c r="JC2" t="s">
        <v>305</v>
      </c>
      <c r="JD2" t="s">
        <v>305</v>
      </c>
      <c r="JE2">
        <v>0</v>
      </c>
      <c r="JF2">
        <v>100</v>
      </c>
      <c r="JG2">
        <v>100</v>
      </c>
      <c r="JH2">
        <v>-0.153</v>
      </c>
      <c r="JI2">
        <v>1.1452</v>
      </c>
      <c r="JJ2">
        <v>-1.9404448357930499</v>
      </c>
      <c r="JK2">
        <v>3.7615693108519802E-3</v>
      </c>
      <c r="JL2">
        <v>2.0286125053024199E-6</v>
      </c>
      <c r="JM2">
        <v>-2.8431522489916698E-10</v>
      </c>
      <c r="JN2">
        <v>0.442181787969469</v>
      </c>
      <c r="JO2">
        <v>5.99824452263635E-2</v>
      </c>
      <c r="JP2">
        <v>-2.0351725269219302E-3</v>
      </c>
      <c r="JQ2">
        <v>3.1702326575559498E-5</v>
      </c>
      <c r="JR2">
        <v>3</v>
      </c>
      <c r="JS2">
        <v>2024</v>
      </c>
      <c r="JT2">
        <v>2</v>
      </c>
      <c r="JU2">
        <v>24</v>
      </c>
      <c r="JV2">
        <v>68684.3</v>
      </c>
      <c r="JW2">
        <v>68684.5</v>
      </c>
      <c r="JX2">
        <v>1.34155</v>
      </c>
      <c r="JY2">
        <v>2.4316399999999998</v>
      </c>
      <c r="JZ2">
        <v>2.1484399999999999</v>
      </c>
      <c r="KA2">
        <v>2.6245099999999999</v>
      </c>
      <c r="KB2">
        <v>2.2497600000000002</v>
      </c>
      <c r="KC2">
        <v>2.4182100000000002</v>
      </c>
      <c r="KD2">
        <v>36.718000000000004</v>
      </c>
      <c r="KE2">
        <v>15.629300000000001</v>
      </c>
      <c r="KF2">
        <v>18</v>
      </c>
      <c r="KG2">
        <v>253.13200000000001</v>
      </c>
      <c r="KH2">
        <v>1123.78</v>
      </c>
      <c r="KI2">
        <v>29.427499999999998</v>
      </c>
      <c r="KJ2">
        <v>29.197500000000002</v>
      </c>
      <c r="KK2">
        <v>29.9999</v>
      </c>
      <c r="KL2">
        <v>29.128799999999998</v>
      </c>
      <c r="KM2">
        <v>29.0198</v>
      </c>
      <c r="KN2">
        <v>26.887499999999999</v>
      </c>
      <c r="KO2">
        <v>-30</v>
      </c>
      <c r="KP2">
        <v>-30</v>
      </c>
      <c r="KQ2">
        <v>-999.9</v>
      </c>
      <c r="KR2">
        <v>400</v>
      </c>
      <c r="KS2">
        <v>0</v>
      </c>
      <c r="KT2">
        <v>101.72</v>
      </c>
      <c r="KU2">
        <v>86.603399999999993</v>
      </c>
    </row>
    <row r="3" spans="1:307" x14ac:dyDescent="0.35">
      <c r="A3">
        <f>A2</f>
        <v>2</v>
      </c>
      <c r="B3">
        <v>1</v>
      </c>
      <c r="C3" t="s">
        <v>521</v>
      </c>
      <c r="D3" t="s">
        <v>524</v>
      </c>
      <c r="E3">
        <v>1</v>
      </c>
      <c r="F3">
        <v>2</v>
      </c>
      <c r="G3">
        <v>2</v>
      </c>
      <c r="H3">
        <v>1681983862</v>
      </c>
      <c r="I3">
        <v>161</v>
      </c>
      <c r="J3" t="s">
        <v>306</v>
      </c>
      <c r="K3" t="s">
        <v>307</v>
      </c>
      <c r="L3" s="6">
        <f>K3-K2</f>
        <v>1.8634259259259212E-3</v>
      </c>
      <c r="M3">
        <v>15</v>
      </c>
      <c r="N3">
        <f t="shared" si="0"/>
        <v>0.57354639956720188</v>
      </c>
      <c r="O3">
        <f t="shared" si="1"/>
        <v>0.2817198219611281</v>
      </c>
      <c r="P3" s="1">
        <f t="shared" si="2"/>
        <v>0.92209729120275574</v>
      </c>
      <c r="Q3">
        <f t="shared" si="3"/>
        <v>5.6850108160519091E-3</v>
      </c>
      <c r="R3">
        <f t="shared" si="4"/>
        <v>2.3001643425554701E-2</v>
      </c>
      <c r="S3">
        <v>1681983854</v>
      </c>
      <c r="T3">
        <f t="shared" si="5"/>
        <v>2.1547694229132142E-4</v>
      </c>
      <c r="U3">
        <f t="shared" si="6"/>
        <v>0.21547694229132142</v>
      </c>
      <c r="V3">
        <f t="shared" si="7"/>
        <v>0.12358602444093712</v>
      </c>
      <c r="W3">
        <f t="shared" si="8"/>
        <v>399.88106666666698</v>
      </c>
      <c r="X3">
        <f t="shared" si="9"/>
        <v>368.72924837660219</v>
      </c>
      <c r="Y3">
        <f t="shared" si="10"/>
        <v>37.178644115367796</v>
      </c>
      <c r="Z3">
        <f t="shared" si="11"/>
        <v>40.319654411817105</v>
      </c>
      <c r="AA3" s="1">
        <f t="shared" si="12"/>
        <v>0.12358602444093712</v>
      </c>
      <c r="AB3" s="1">
        <f t="shared" si="13"/>
        <v>1.0618443459632533E-2</v>
      </c>
      <c r="AC3">
        <f>IF(LEFT(DX3,1)&lt;&gt;"0",IF(LEFT(DX3,1)="1",3,DY3),[1]Measurements!$D$5+[1]Measurements!$E$5*(EP3*EI3/([1]Measurements!$K$5*1000))+[1]Measurements!$F$5*(EP3*EI3/([1]Measurements!$K$5*1000))*MAX(MIN(DV3,[1]Measurements!$J$5),[1]Measurements!$I$5)*MAX(MIN(DV3,[1]Measurements!$J$5),[1]Measurements!$I$5)+[1]Measurements!$G$5*MAX(MIN(DV3,[1]Measurements!$J$5),[1]Measurements!$I$5)*(EP3*EI3/([1]Measurements!$K$5*1000))+[1]Measurements!$H$5*(EP3*EI3/([1]Measurements!$K$5*1000))*(EP3*EI3/([1]Measurements!$K$5*1000)))</f>
        <v>3.021737577101745</v>
      </c>
      <c r="AD3">
        <f t="shared" si="14"/>
        <v>1.0597757396068193E-2</v>
      </c>
      <c r="AE3">
        <f t="shared" si="15"/>
        <v>6.625453537532645E-3</v>
      </c>
      <c r="AF3">
        <f t="shared" si="16"/>
        <v>193.80176758060017</v>
      </c>
      <c r="AG3">
        <f>(EK3+(AF3+2*0.95*0.0000000567*(((EK3+[1]Measurements!$B$7)+273)^4-(EK3+273)^4)-44100*T3)/(1.84*29.3*AC3+8*0.95*0.0000000567*(EK3+273)^3))</f>
        <v>31.024243376676786</v>
      </c>
      <c r="AH3">
        <f>([1]Measurements!$C$7*EL3+[1]Measurements!$D$7*EM3+[1]Measurements!$E$7*AG3)</f>
        <v>30.387546666666701</v>
      </c>
      <c r="AI3">
        <f t="shared" si="17"/>
        <v>4.3562138900064697</v>
      </c>
      <c r="AJ3">
        <f t="shared" si="18"/>
        <v>55.829418844864577</v>
      </c>
      <c r="AK3">
        <f t="shared" si="19"/>
        <v>2.3745505503129141</v>
      </c>
      <c r="AL3">
        <f t="shared" si="20"/>
        <v>4.2532245533688471</v>
      </c>
      <c r="AM3">
        <f t="shared" si="21"/>
        <v>1.9816633396935557</v>
      </c>
      <c r="AN3" s="1">
        <f t="shared" si="22"/>
        <v>-9.5025331550472742</v>
      </c>
      <c r="AO3" s="1">
        <f t="shared" si="23"/>
        <v>-67.947805817909469</v>
      </c>
      <c r="AP3" s="1">
        <f>2*0.95*0.0000000567*(((EK3+[1]Measurements!$B$7)+273)^4-(AH3+273)^4)</f>
        <v>-5.0087280640016845</v>
      </c>
      <c r="AQ3">
        <f t="shared" si="24"/>
        <v>111.34270054364175</v>
      </c>
      <c r="AR3">
        <f t="shared" si="25"/>
        <v>6.1058945818853842E-2</v>
      </c>
      <c r="AS3">
        <f t="shared" si="26"/>
        <v>0.21673642058200221</v>
      </c>
      <c r="AT3">
        <v>409.62202867197698</v>
      </c>
      <c r="AU3">
        <v>409.52841818181798</v>
      </c>
      <c r="AV3">
        <v>2.3891729403042699E-4</v>
      </c>
      <c r="AW3">
        <v>66.596368936223897</v>
      </c>
      <c r="AX3" s="1">
        <f t="shared" si="27"/>
        <v>0.21547694229132142</v>
      </c>
      <c r="AY3">
        <v>23.397025090699302</v>
      </c>
      <c r="AZ3">
        <v>23.548972727272702</v>
      </c>
      <c r="BA3">
        <v>-1.09197860961862E-5</v>
      </c>
      <c r="BB3">
        <v>77.180000000000007</v>
      </c>
      <c r="BC3">
        <v>2</v>
      </c>
      <c r="BD3">
        <v>1</v>
      </c>
      <c r="BE3">
        <f>IF(BC3*[1]Measurements!$H$13&gt;=BG3,1,(BG3/(BG3-BC3*[1]Measurements!$H$13)))</f>
        <v>1</v>
      </c>
      <c r="BF3">
        <f t="shared" si="28"/>
        <v>0</v>
      </c>
      <c r="BG3">
        <f>MAX(0,([1]Measurements!$B$13+[1]Measurements!$C$13*EP3)/(1+[1]Measurements!$D$13*EP3)*EI3/(EK3+273)*[1]Measurements!$E$13)</f>
        <v>52697.047943474856</v>
      </c>
      <c r="BH3" t="s">
        <v>297</v>
      </c>
      <c r="BI3">
        <v>10288.9</v>
      </c>
      <c r="BJ3">
        <v>1.016</v>
      </c>
      <c r="BK3">
        <v>4.5720000000000001</v>
      </c>
      <c r="BL3">
        <f t="shared" si="29"/>
        <v>0.77777777777777779</v>
      </c>
      <c r="BM3">
        <v>-1</v>
      </c>
      <c r="BN3" t="s">
        <v>308</v>
      </c>
      <c r="BO3">
        <v>10169.5</v>
      </c>
      <c r="BP3">
        <v>684.87944000000005</v>
      </c>
      <c r="BQ3">
        <v>690.24</v>
      </c>
      <c r="BR3">
        <f t="shared" si="30"/>
        <v>7.7662262401483328E-3</v>
      </c>
      <c r="BS3">
        <v>0.5</v>
      </c>
      <c r="BT3">
        <f t="shared" si="31"/>
        <v>1009.1736801972046</v>
      </c>
      <c r="BU3">
        <f t="shared" si="32"/>
        <v>0.12358602444093712</v>
      </c>
      <c r="BV3">
        <f t="shared" si="33"/>
        <v>3.9187355580072962</v>
      </c>
      <c r="BW3">
        <f t="shared" si="34"/>
        <v>1.1133723029928555E-3</v>
      </c>
      <c r="BX3">
        <f t="shared" si="35"/>
        <v>-0.99337621696801115</v>
      </c>
      <c r="BY3">
        <f t="shared" si="36"/>
        <v>1.3038182259879723</v>
      </c>
      <c r="BZ3" t="s">
        <v>299</v>
      </c>
      <c r="CA3">
        <v>0</v>
      </c>
      <c r="CB3">
        <f t="shared" si="37"/>
        <v>1.3038182259879723</v>
      </c>
      <c r="CC3">
        <f t="shared" si="38"/>
        <v>0.99811106538886774</v>
      </c>
      <c r="CD3">
        <f t="shared" si="39"/>
        <v>7.7809238966031818E-3</v>
      </c>
      <c r="CE3">
        <f t="shared" si="40"/>
        <v>-209.80105985912536</v>
      </c>
      <c r="CF3">
        <f t="shared" si="41"/>
        <v>7.7776746021612185E-3</v>
      </c>
      <c r="CG3">
        <f t="shared" si="42"/>
        <v>-192.82002249718786</v>
      </c>
      <c r="CH3">
        <f t="shared" si="43"/>
        <v>1.4812695197006615E-5</v>
      </c>
      <c r="CI3">
        <f t="shared" si="44"/>
        <v>0.99998518730480301</v>
      </c>
      <c r="CJ3">
        <v>607</v>
      </c>
      <c r="CK3">
        <v>290</v>
      </c>
      <c r="CL3">
        <v>690.24</v>
      </c>
      <c r="CM3">
        <v>85</v>
      </c>
      <c r="CN3">
        <v>10169.5</v>
      </c>
      <c r="CO3">
        <v>688.13</v>
      </c>
      <c r="CP3">
        <v>2.11</v>
      </c>
      <c r="CQ3">
        <v>300</v>
      </c>
      <c r="CR3">
        <v>24.1</v>
      </c>
      <c r="CS3">
        <v>689.51884470412097</v>
      </c>
      <c r="CT3">
        <v>1.6252819792429001</v>
      </c>
      <c r="CU3">
        <v>-1.41691593538479</v>
      </c>
      <c r="CV3">
        <v>1.4555715802443701</v>
      </c>
      <c r="CW3">
        <v>3.2734718011154899E-2</v>
      </c>
      <c r="CX3">
        <v>-7.40268987764182E-3</v>
      </c>
      <c r="CY3">
        <v>290</v>
      </c>
      <c r="CZ3">
        <v>687.69</v>
      </c>
      <c r="DA3">
        <v>675</v>
      </c>
      <c r="DB3">
        <v>10131.200000000001</v>
      </c>
      <c r="DC3">
        <v>688.12</v>
      </c>
      <c r="DD3">
        <v>-0.43</v>
      </c>
      <c r="DR3">
        <f>[1]Measurements!$B$11*EQ3+[1]Measurements!$C$11*ER3+[1]Measurements!$F$11*FC3*(1-FF3)</f>
        <v>1199.98866666667</v>
      </c>
      <c r="DS3">
        <f t="shared" si="45"/>
        <v>1009.1736801972046</v>
      </c>
      <c r="DT3">
        <f>([1]Measurements!$B$11*[1]Measurements!$D$9+[1]Measurements!$C$11*[1]Measurements!$D$9+[1]Measurements!$F$11*((FP3+FH3)/MAX(FP3+FH3+FQ3, 0.1)*[1]Measurements!$I$9+FQ3/MAX(FP3+FH3+FQ3, 0.1)*[1]Measurements!$J$9))/([1]Measurements!$B$11+[1]Measurements!$C$11+[1]Measurements!$F$11)</f>
        <v>0.84098600947664648</v>
      </c>
      <c r="DU3">
        <f>([1]Measurements!$B$11*[1]Measurements!$K$9+[1]Measurements!$C$11*[1]Measurements!$K$9+[1]Measurements!$F$11*((FP3+FH3)/MAX(FP3+FH3+FQ3, 0.1)*[1]Measurements!$P$9+FQ3/MAX(FP3+FH3+FQ3, 0.1)*[1]Measurements!$Q$9))/([1]Measurements!$B$11+[1]Measurements!$C$11+[1]Measurements!$F$11)</f>
        <v>0.16150299828992798</v>
      </c>
      <c r="DV3">
        <v>2</v>
      </c>
      <c r="DW3">
        <v>0.5</v>
      </c>
      <c r="DX3" t="s">
        <v>300</v>
      </c>
      <c r="DY3">
        <v>2</v>
      </c>
      <c r="DZ3" t="b">
        <v>1</v>
      </c>
      <c r="EA3">
        <v>1681983854</v>
      </c>
      <c r="EB3">
        <v>399.88106666666698</v>
      </c>
      <c r="EC3">
        <v>399.987666666667</v>
      </c>
      <c r="ED3">
        <v>23.550246666666698</v>
      </c>
      <c r="EE3">
        <v>23.3975333333333</v>
      </c>
      <c r="EF3">
        <v>400.0104</v>
      </c>
      <c r="EG3">
        <v>22.428840000000001</v>
      </c>
      <c r="EH3">
        <v>277.16273333333299</v>
      </c>
      <c r="EI3">
        <v>100.729133333333</v>
      </c>
      <c r="EJ3">
        <v>9.9982553333333293E-2</v>
      </c>
      <c r="EK3">
        <v>29.9704533333333</v>
      </c>
      <c r="EL3">
        <v>30.387546666666701</v>
      </c>
      <c r="EM3">
        <v>24.928293333333301</v>
      </c>
      <c r="EN3">
        <v>0</v>
      </c>
      <c r="EO3">
        <v>0</v>
      </c>
      <c r="EP3">
        <v>9991.41</v>
      </c>
      <c r="EQ3">
        <v>0</v>
      </c>
      <c r="ER3">
        <v>296.585266666667</v>
      </c>
      <c r="ES3">
        <v>-0.106433106666667</v>
      </c>
      <c r="ET3">
        <v>409.5256</v>
      </c>
      <c r="EU3">
        <v>409.57046666666702</v>
      </c>
      <c r="EV3">
        <v>0.15271626666666699</v>
      </c>
      <c r="EW3">
        <v>399.987666666667</v>
      </c>
      <c r="EX3">
        <v>23.3975333333333</v>
      </c>
      <c r="EY3">
        <v>2.3721939999999999</v>
      </c>
      <c r="EZ3">
        <v>2.3568113333333298</v>
      </c>
      <c r="FA3">
        <v>20.175186666666701</v>
      </c>
      <c r="FB3">
        <v>20.070046666666698</v>
      </c>
      <c r="FC3">
        <v>1199.98866666667</v>
      </c>
      <c r="FD3">
        <v>0.96699760000000001</v>
      </c>
      <c r="FE3">
        <v>3.30023733333333E-2</v>
      </c>
      <c r="FF3">
        <v>0</v>
      </c>
      <c r="FG3">
        <v>685.82899999999995</v>
      </c>
      <c r="FH3">
        <v>4.9997999999999996</v>
      </c>
      <c r="FI3">
        <v>8413.1493333333292</v>
      </c>
      <c r="FJ3">
        <v>11590.06</v>
      </c>
      <c r="FK3">
        <v>36.561999999999998</v>
      </c>
      <c r="FL3">
        <v>38</v>
      </c>
      <c r="FM3">
        <v>36.970599999999997</v>
      </c>
      <c r="FN3">
        <v>38</v>
      </c>
      <c r="FO3">
        <v>39.186999999999998</v>
      </c>
      <c r="FP3">
        <v>1155.54866666667</v>
      </c>
      <c r="FQ3">
        <v>39.44</v>
      </c>
      <c r="FR3">
        <v>0</v>
      </c>
      <c r="FS3">
        <v>159.700000047684</v>
      </c>
      <c r="FT3">
        <v>0</v>
      </c>
      <c r="FU3">
        <v>684.87944000000005</v>
      </c>
      <c r="FV3">
        <v>-71.212461426672604</v>
      </c>
      <c r="FW3">
        <v>-881.77692172425998</v>
      </c>
      <c r="FX3">
        <v>8401.5031999999992</v>
      </c>
      <c r="FY3">
        <v>15</v>
      </c>
      <c r="FZ3">
        <v>0</v>
      </c>
      <c r="GA3" t="s">
        <v>301</v>
      </c>
      <c r="GB3">
        <v>1677862641</v>
      </c>
      <c r="GC3">
        <v>1677862632</v>
      </c>
      <c r="GD3">
        <v>0</v>
      </c>
      <c r="GE3">
        <v>1.395</v>
      </c>
      <c r="GF3">
        <v>0.15</v>
      </c>
      <c r="GG3">
        <v>3.0830000000000002</v>
      </c>
      <c r="GH3">
        <v>0.99099999999999999</v>
      </c>
      <c r="GI3">
        <v>401</v>
      </c>
      <c r="GJ3">
        <v>15</v>
      </c>
      <c r="GK3">
        <v>0.55000000000000004</v>
      </c>
      <c r="GL3">
        <v>0.16</v>
      </c>
      <c r="GM3">
        <v>-9.4761675000000004E-2</v>
      </c>
      <c r="GN3">
        <v>-0.204344476691729</v>
      </c>
      <c r="GO3">
        <v>5.28985636117454E-2</v>
      </c>
      <c r="GP3">
        <v>1</v>
      </c>
      <c r="GQ3">
        <v>689.91729411764697</v>
      </c>
      <c r="GR3">
        <v>-76.869518744127603</v>
      </c>
      <c r="GS3">
        <v>7.55478568438736</v>
      </c>
      <c r="GT3">
        <v>0</v>
      </c>
      <c r="GU3">
        <v>0.15425074999999999</v>
      </c>
      <c r="GV3">
        <v>-3.9292285714285599E-2</v>
      </c>
      <c r="GW3">
        <v>3.9141634977987302E-3</v>
      </c>
      <c r="GX3">
        <v>1</v>
      </c>
      <c r="GY3">
        <v>2</v>
      </c>
      <c r="GZ3">
        <v>3</v>
      </c>
      <c r="HA3" t="s">
        <v>302</v>
      </c>
      <c r="HB3">
        <v>2.8692500000000001</v>
      </c>
      <c r="HC3">
        <v>2.7591000000000001</v>
      </c>
      <c r="HD3">
        <v>8.8693300000000003E-2</v>
      </c>
      <c r="HE3">
        <v>8.7984300000000001E-2</v>
      </c>
      <c r="HF3">
        <v>0.10738200000000001</v>
      </c>
      <c r="HG3">
        <v>0.108905</v>
      </c>
      <c r="HH3">
        <v>24932</v>
      </c>
      <c r="HI3">
        <v>19655.5</v>
      </c>
      <c r="HJ3">
        <v>28660.7</v>
      </c>
      <c r="HK3">
        <v>22537.8</v>
      </c>
      <c r="HL3">
        <v>41898.800000000003</v>
      </c>
      <c r="HM3">
        <v>31825.1</v>
      </c>
      <c r="HN3">
        <v>53471.8</v>
      </c>
      <c r="HO3">
        <v>40332.400000000001</v>
      </c>
      <c r="HP3">
        <v>1.50895</v>
      </c>
      <c r="HQ3">
        <v>2.5876299999999999</v>
      </c>
      <c r="HR3">
        <v>0.14115900000000001</v>
      </c>
      <c r="HS3">
        <v>-7.2114200000000003E-2</v>
      </c>
      <c r="HT3">
        <v>28.087599999999998</v>
      </c>
      <c r="HU3">
        <v>26.248999999999999</v>
      </c>
      <c r="HV3">
        <v>44.853999999999999</v>
      </c>
      <c r="HW3">
        <v>33.162999999999997</v>
      </c>
      <c r="HX3">
        <v>22.702999999999999</v>
      </c>
      <c r="HY3">
        <v>63.3399</v>
      </c>
      <c r="HZ3">
        <v>0</v>
      </c>
      <c r="IA3">
        <v>2</v>
      </c>
      <c r="IB3">
        <v>0.12220300000000001</v>
      </c>
      <c r="IC3">
        <v>0</v>
      </c>
      <c r="ID3">
        <v>20.261700000000001</v>
      </c>
      <c r="IE3">
        <v>5.24979</v>
      </c>
      <c r="IF3">
        <v>11.984500000000001</v>
      </c>
      <c r="IG3">
        <v>4.9816500000000001</v>
      </c>
      <c r="IH3">
        <v>3.2976999999999999</v>
      </c>
      <c r="II3">
        <v>9999</v>
      </c>
      <c r="IJ3">
        <v>9999</v>
      </c>
      <c r="IK3">
        <v>9999</v>
      </c>
      <c r="IL3">
        <v>999.9</v>
      </c>
      <c r="IM3">
        <v>4.9704100000000002</v>
      </c>
      <c r="IN3">
        <v>1.8746</v>
      </c>
      <c r="IO3">
        <v>1.87076</v>
      </c>
      <c r="IP3">
        <v>1.8745400000000001</v>
      </c>
      <c r="IQ3">
        <v>1.87046</v>
      </c>
      <c r="IR3">
        <v>1.8736600000000001</v>
      </c>
      <c r="IS3">
        <v>1.8757600000000001</v>
      </c>
      <c r="IT3">
        <v>1.8742399999999999</v>
      </c>
      <c r="IU3">
        <v>0</v>
      </c>
      <c r="IV3">
        <v>0</v>
      </c>
      <c r="IW3">
        <v>0</v>
      </c>
      <c r="IX3">
        <v>0</v>
      </c>
      <c r="IY3" t="s">
        <v>303</v>
      </c>
      <c r="IZ3" t="s">
        <v>304</v>
      </c>
      <c r="JA3" t="s">
        <v>305</v>
      </c>
      <c r="JB3" t="s">
        <v>305</v>
      </c>
      <c r="JC3" t="s">
        <v>305</v>
      </c>
      <c r="JD3" t="s">
        <v>305</v>
      </c>
      <c r="JE3">
        <v>0</v>
      </c>
      <c r="JF3">
        <v>100</v>
      </c>
      <c r="JG3">
        <v>100</v>
      </c>
      <c r="JH3">
        <v>-0.129</v>
      </c>
      <c r="JI3">
        <v>1.1214</v>
      </c>
      <c r="JJ3">
        <v>-1.9404448357930499</v>
      </c>
      <c r="JK3">
        <v>3.7615693108519802E-3</v>
      </c>
      <c r="JL3">
        <v>2.0286125053024199E-6</v>
      </c>
      <c r="JM3">
        <v>-2.8431522489916698E-10</v>
      </c>
      <c r="JN3">
        <v>0.442181787969469</v>
      </c>
      <c r="JO3">
        <v>5.99824452263635E-2</v>
      </c>
      <c r="JP3">
        <v>-2.0351725269219302E-3</v>
      </c>
      <c r="JQ3">
        <v>3.1702326575559498E-5</v>
      </c>
      <c r="JR3">
        <v>3</v>
      </c>
      <c r="JS3">
        <v>2024</v>
      </c>
      <c r="JT3">
        <v>2</v>
      </c>
      <c r="JU3">
        <v>24</v>
      </c>
      <c r="JV3">
        <v>68687</v>
      </c>
      <c r="JW3">
        <v>68687.199999999997</v>
      </c>
      <c r="JX3">
        <v>1.34277</v>
      </c>
      <c r="JY3">
        <v>2.4352999999999998</v>
      </c>
      <c r="JZ3">
        <v>2.1484399999999999</v>
      </c>
      <c r="KA3">
        <v>2.6232899999999999</v>
      </c>
      <c r="KB3">
        <v>2.2497600000000002</v>
      </c>
      <c r="KC3">
        <v>2.4719199999999999</v>
      </c>
      <c r="KD3">
        <v>36.6233</v>
      </c>
      <c r="KE3">
        <v>15.611800000000001</v>
      </c>
      <c r="KF3">
        <v>18</v>
      </c>
      <c r="KG3">
        <v>258.12099999999998</v>
      </c>
      <c r="KH3">
        <v>1123.8900000000001</v>
      </c>
      <c r="KI3">
        <v>29.371600000000001</v>
      </c>
      <c r="KJ3">
        <v>29.125</v>
      </c>
      <c r="KK3">
        <v>30.0001</v>
      </c>
      <c r="KL3">
        <v>29.063600000000001</v>
      </c>
      <c r="KM3">
        <v>28.960599999999999</v>
      </c>
      <c r="KN3">
        <v>26.9026</v>
      </c>
      <c r="KO3">
        <v>-30</v>
      </c>
      <c r="KP3">
        <v>-30</v>
      </c>
      <c r="KQ3">
        <v>-999.9</v>
      </c>
      <c r="KR3">
        <v>400</v>
      </c>
      <c r="KS3">
        <v>0</v>
      </c>
      <c r="KT3">
        <v>101.72499999999999</v>
      </c>
      <c r="KU3">
        <v>86.596000000000004</v>
      </c>
    </row>
    <row r="4" spans="1:307" x14ac:dyDescent="0.35">
      <c r="A4">
        <f t="shared" ref="A4:A7" si="46">A3</f>
        <v>2</v>
      </c>
      <c r="B4">
        <v>1</v>
      </c>
      <c r="C4" t="s">
        <v>521</v>
      </c>
      <c r="D4" t="s">
        <v>524</v>
      </c>
      <c r="E4">
        <v>1</v>
      </c>
      <c r="F4">
        <v>3</v>
      </c>
      <c r="G4">
        <v>3</v>
      </c>
      <c r="H4">
        <v>1681983935</v>
      </c>
      <c r="I4">
        <v>234</v>
      </c>
      <c r="J4" t="s">
        <v>309</v>
      </c>
      <c r="K4" t="s">
        <v>310</v>
      </c>
      <c r="L4" s="6">
        <f t="shared" ref="L4:L63" si="47">K4-K3</f>
        <v>8.4490740740739145E-4</v>
      </c>
      <c r="M4">
        <v>15</v>
      </c>
      <c r="N4">
        <f t="shared" si="0"/>
        <v>2.7702397707327058</v>
      </c>
      <c r="O4">
        <f t="shared" si="1"/>
        <v>0.88506774085395501</v>
      </c>
      <c r="P4" s="1">
        <f t="shared" si="2"/>
        <v>0.82856912465264143</v>
      </c>
      <c r="Q4">
        <f t="shared" si="3"/>
        <v>0.67260220114122915</v>
      </c>
      <c r="R4">
        <f t="shared" si="4"/>
        <v>0.88859648361208943</v>
      </c>
      <c r="S4">
        <v>1681983927</v>
      </c>
      <c r="T4">
        <f t="shared" si="5"/>
        <v>5.278251618883633E-3</v>
      </c>
      <c r="U4">
        <f t="shared" si="6"/>
        <v>5.2782516188836333</v>
      </c>
      <c r="V4">
        <f t="shared" si="7"/>
        <v>14.62202255456573</v>
      </c>
      <c r="W4">
        <f t="shared" si="8"/>
        <v>395.47186666666698</v>
      </c>
      <c r="X4">
        <f t="shared" si="9"/>
        <v>327.67577838874638</v>
      </c>
      <c r="Y4">
        <f t="shared" si="10"/>
        <v>33.040808169898675</v>
      </c>
      <c r="Z4">
        <f t="shared" si="11"/>
        <v>39.876948327938571</v>
      </c>
      <c r="AA4" s="1">
        <f t="shared" si="12"/>
        <v>14.62202255456573</v>
      </c>
      <c r="AB4" s="1">
        <f t="shared" si="13"/>
        <v>0.41551178751547485</v>
      </c>
      <c r="AC4">
        <f>IF(LEFT(DX4,1)&lt;&gt;"0",IF(LEFT(DX4,1)="1",3,DY4),[1]Measurements!$D$5+[1]Measurements!$E$5*(EP4*EI4/([1]Measurements!$K$5*1000))+[1]Measurements!$F$5*(EP4*EI4/([1]Measurements!$K$5*1000))*MAX(MIN(DV4,[1]Measurements!$J$5),[1]Measurements!$I$5)*MAX(MIN(DV4,[1]Measurements!$J$5),[1]Measurements!$I$5)+[1]Measurements!$G$5*MAX(MIN(DV4,[1]Measurements!$J$5),[1]Measurements!$I$5)*(EP4*EI4/([1]Measurements!$K$5*1000))+[1]Measurements!$H$5*(EP4*EI4/([1]Measurements!$K$5*1000))*(EP4*EI4/([1]Measurements!$K$5*1000)))</f>
        <v>3.0220574700458278</v>
      </c>
      <c r="AD4">
        <f t="shared" si="14"/>
        <v>0.3861830699621282</v>
      </c>
      <c r="AE4">
        <f t="shared" si="15"/>
        <v>0.24382675444199775</v>
      </c>
      <c r="AF4">
        <f t="shared" si="16"/>
        <v>193.80650504347139</v>
      </c>
      <c r="AG4">
        <f>(EK4+(AF4+2*0.95*0.0000000567*(((EK4+[1]Measurements!$B$7)+273)^4-(EK4+273)^4)-44100*T4)/(1.84*29.3*AC4+8*0.95*0.0000000567*(EK4+273)^3))</f>
        <v>29.67455283450262</v>
      </c>
      <c r="AH4">
        <f>([1]Measurements!$C$7*EL4+[1]Measurements!$D$7*EM4+[1]Measurements!$E$7*AG4)</f>
        <v>29.089173333333299</v>
      </c>
      <c r="AI4">
        <f t="shared" si="17"/>
        <v>4.0425721016238363</v>
      </c>
      <c r="AJ4">
        <f t="shared" si="18"/>
        <v>63.997668600626788</v>
      </c>
      <c r="AK4">
        <f t="shared" si="19"/>
        <v>2.7105508483824234</v>
      </c>
      <c r="AL4">
        <f t="shared" si="20"/>
        <v>4.235389987871959</v>
      </c>
      <c r="AM4">
        <f t="shared" si="21"/>
        <v>1.3320212532414129</v>
      </c>
      <c r="AN4" s="1">
        <f t="shared" si="22"/>
        <v>-232.77089639276821</v>
      </c>
      <c r="AO4" s="1">
        <f t="shared" si="23"/>
        <v>131.66959918466159</v>
      </c>
      <c r="AP4" s="1">
        <f>2*0.95*0.0000000567*(((EK4+[1]Measurements!$B$7)+273)^4-(AH4+273)^4)</f>
        <v>9.639219184050809</v>
      </c>
      <c r="AQ4">
        <f t="shared" si="24"/>
        <v>102.34442701941558</v>
      </c>
      <c r="AR4">
        <f t="shared" si="25"/>
        <v>4.3188777711374788</v>
      </c>
      <c r="AS4">
        <f t="shared" si="26"/>
        <v>4.8797143673663017</v>
      </c>
      <c r="AT4">
        <v>409.592029419504</v>
      </c>
      <c r="AU4">
        <v>402.84969090909101</v>
      </c>
      <c r="AV4">
        <v>-0.42420503431386097</v>
      </c>
      <c r="AW4">
        <v>66.593914159499903</v>
      </c>
      <c r="AX4" s="1">
        <f t="shared" si="27"/>
        <v>5.2782516188836333</v>
      </c>
      <c r="AY4">
        <v>23.449500971958098</v>
      </c>
      <c r="AZ4">
        <v>26.9955972027972</v>
      </c>
      <c r="BA4">
        <v>1.4963139860141601E-2</v>
      </c>
      <c r="BB4">
        <v>77.180000000000007</v>
      </c>
      <c r="BC4">
        <v>2</v>
      </c>
      <c r="BD4">
        <v>1</v>
      </c>
      <c r="BE4">
        <f>IF(BC4*[1]Measurements!$H$13&gt;=BG4,1,(BG4/(BG4-BC4*[1]Measurements!$H$13)))</f>
        <v>1</v>
      </c>
      <c r="BF4">
        <f t="shared" si="28"/>
        <v>0</v>
      </c>
      <c r="BG4">
        <f>MAX(0,([1]Measurements!$B$13+[1]Measurements!$C$13*EP4)/(1+[1]Measurements!$D$13*EP4)*EI4/(EK4+273)*[1]Measurements!$E$13)</f>
        <v>52719.648692330957</v>
      </c>
      <c r="BH4" t="s">
        <v>297</v>
      </c>
      <c r="BI4">
        <v>10288.9</v>
      </c>
      <c r="BJ4">
        <v>1.016</v>
      </c>
      <c r="BK4">
        <v>4.5720000000000001</v>
      </c>
      <c r="BL4">
        <f t="shared" si="29"/>
        <v>0.77777777777777779</v>
      </c>
      <c r="BM4">
        <v>-1</v>
      </c>
      <c r="BN4" t="s">
        <v>311</v>
      </c>
      <c r="BO4">
        <v>10156.700000000001</v>
      </c>
      <c r="BP4">
        <v>795.72288000000003</v>
      </c>
      <c r="BQ4">
        <v>922.15504857338999</v>
      </c>
      <c r="BR4">
        <f t="shared" si="30"/>
        <v>0.13710510913428875</v>
      </c>
      <c r="BS4">
        <v>0.5</v>
      </c>
      <c r="BT4">
        <f t="shared" si="31"/>
        <v>1009.1993588826251</v>
      </c>
      <c r="BU4">
        <f t="shared" si="32"/>
        <v>14.62202255456573</v>
      </c>
      <c r="BV4">
        <f t="shared" si="33"/>
        <v>69.183194118928284</v>
      </c>
      <c r="BW4">
        <f t="shared" si="34"/>
        <v>1.5479619975048604E-2</v>
      </c>
      <c r="BX4">
        <f t="shared" si="35"/>
        <v>-0.99504204850683942</v>
      </c>
      <c r="BY4">
        <f t="shared" si="36"/>
        <v>1.3044379029004514</v>
      </c>
      <c r="BZ4" t="s">
        <v>299</v>
      </c>
      <c r="CA4">
        <v>0</v>
      </c>
      <c r="CB4">
        <f t="shared" si="37"/>
        <v>1.3044379029004514</v>
      </c>
      <c r="CC4">
        <f t="shared" si="38"/>
        <v>0.99858544622737955</v>
      </c>
      <c r="CD4">
        <f t="shared" si="39"/>
        <v>0.13729932641444653</v>
      </c>
      <c r="CE4">
        <f t="shared" si="40"/>
        <v>-280.81579517276276</v>
      </c>
      <c r="CF4">
        <f t="shared" si="41"/>
        <v>0.13725633363301795</v>
      </c>
      <c r="CG4">
        <f t="shared" si="42"/>
        <v>-258.03797766405791</v>
      </c>
      <c r="CH4">
        <f t="shared" si="43"/>
        <v>2.2507640526524153E-4</v>
      </c>
      <c r="CI4">
        <f t="shared" si="44"/>
        <v>0.99977492359473474</v>
      </c>
      <c r="CJ4">
        <v>608</v>
      </c>
      <c r="CK4">
        <v>290</v>
      </c>
      <c r="CL4">
        <v>893.64</v>
      </c>
      <c r="CM4">
        <v>95</v>
      </c>
      <c r="CN4">
        <v>10156.700000000001</v>
      </c>
      <c r="CO4">
        <v>890.61</v>
      </c>
      <c r="CP4">
        <v>3.03</v>
      </c>
      <c r="CQ4">
        <v>300</v>
      </c>
      <c r="CR4">
        <v>24.1</v>
      </c>
      <c r="CS4">
        <v>922.15504857338999</v>
      </c>
      <c r="CT4">
        <v>1.91193283377152</v>
      </c>
      <c r="CU4">
        <v>-32.038687659686801</v>
      </c>
      <c r="CV4">
        <v>1.71043435202814</v>
      </c>
      <c r="CW4">
        <v>0.92609450628668699</v>
      </c>
      <c r="CX4">
        <v>-7.3951717463848904E-3</v>
      </c>
      <c r="CY4">
        <v>290</v>
      </c>
      <c r="CZ4">
        <v>888.22</v>
      </c>
      <c r="DA4">
        <v>645</v>
      </c>
      <c r="DB4">
        <v>10121.9</v>
      </c>
      <c r="DC4">
        <v>890.5</v>
      </c>
      <c r="DD4">
        <v>-2.2799999999999998</v>
      </c>
      <c r="DR4">
        <f>[1]Measurements!$B$11*EQ4+[1]Measurements!$C$11*ER4+[1]Measurements!$F$11*FC4*(1-FF4)</f>
        <v>1200.01933333333</v>
      </c>
      <c r="DS4">
        <f t="shared" si="45"/>
        <v>1009.1993588826251</v>
      </c>
      <c r="DT4">
        <f>([1]Measurements!$B$11*[1]Measurements!$D$9+[1]Measurements!$C$11*[1]Measurements!$D$9+[1]Measurements!$F$11*((FP4+FH4)/MAX(FP4+FH4+FQ4, 0.1)*[1]Measurements!$I$9+FQ4/MAX(FP4+FH4+FQ4, 0.1)*[1]Measurements!$J$9))/([1]Measurements!$B$11+[1]Measurements!$C$11+[1]Measurements!$F$11)</f>
        <v>0.84098591651797938</v>
      </c>
      <c r="DU4">
        <f>([1]Measurements!$B$11*[1]Measurements!$K$9+[1]Measurements!$C$11*[1]Measurements!$K$9+[1]Measurements!$F$11*((FP4+FH4)/MAX(FP4+FH4+FQ4, 0.1)*[1]Measurements!$P$9+FQ4/MAX(FP4+FH4+FQ4, 0.1)*[1]Measurements!$Q$9))/([1]Measurements!$B$11+[1]Measurements!$C$11+[1]Measurements!$F$11)</f>
        <v>0.16150281887970022</v>
      </c>
      <c r="DV4">
        <v>2</v>
      </c>
      <c r="DW4">
        <v>0.5</v>
      </c>
      <c r="DX4" t="s">
        <v>300</v>
      </c>
      <c r="DY4">
        <v>2</v>
      </c>
      <c r="DZ4" t="b">
        <v>1</v>
      </c>
      <c r="EA4">
        <v>1681983927</v>
      </c>
      <c r="EB4">
        <v>395.47186666666698</v>
      </c>
      <c r="EC4">
        <v>399.989466666667</v>
      </c>
      <c r="ED4">
        <v>26.881360000000001</v>
      </c>
      <c r="EE4">
        <v>23.448306666666699</v>
      </c>
      <c r="EF4">
        <v>395.62400000000002</v>
      </c>
      <c r="EG4">
        <v>25.7193066666667</v>
      </c>
      <c r="EH4">
        <v>276.63659999999999</v>
      </c>
      <c r="EI4">
        <v>100.733866666667</v>
      </c>
      <c r="EJ4">
        <v>9.9976873333333299E-2</v>
      </c>
      <c r="EK4">
        <v>29.8973333333333</v>
      </c>
      <c r="EL4">
        <v>29.089173333333299</v>
      </c>
      <c r="EM4">
        <v>26.331233333333302</v>
      </c>
      <c r="EN4">
        <v>0</v>
      </c>
      <c r="EO4">
        <v>0</v>
      </c>
      <c r="EP4">
        <v>9992.8726666666698</v>
      </c>
      <c r="EQ4">
        <v>0</v>
      </c>
      <c r="ER4">
        <v>908.32640000000004</v>
      </c>
      <c r="ES4">
        <v>-4.5177085333333302</v>
      </c>
      <c r="ET4">
        <v>406.39606666666702</v>
      </c>
      <c r="EU4">
        <v>409.59366666666699</v>
      </c>
      <c r="EV4">
        <v>3.4330706666666702</v>
      </c>
      <c r="EW4">
        <v>399.989466666667</v>
      </c>
      <c r="EX4">
        <v>23.448306666666699</v>
      </c>
      <c r="EY4">
        <v>2.7078653333333298</v>
      </c>
      <c r="EZ4">
        <v>2.36203866666667</v>
      </c>
      <c r="FA4">
        <v>22.3328466666667</v>
      </c>
      <c r="FB4">
        <v>20.105840000000001</v>
      </c>
      <c r="FC4">
        <v>1200.01933333333</v>
      </c>
      <c r="FD4">
        <v>0.96699853333333297</v>
      </c>
      <c r="FE4">
        <v>3.30015866666667E-2</v>
      </c>
      <c r="FF4">
        <v>0</v>
      </c>
      <c r="FG4">
        <v>799.16306666666696</v>
      </c>
      <c r="FH4">
        <v>4.9997999999999996</v>
      </c>
      <c r="FI4">
        <v>9889.3713333333308</v>
      </c>
      <c r="FJ4">
        <v>11590.36</v>
      </c>
      <c r="FK4">
        <v>36.686999999999998</v>
      </c>
      <c r="FL4">
        <v>38.108199999999997</v>
      </c>
      <c r="FM4">
        <v>37.061999999999998</v>
      </c>
      <c r="FN4">
        <v>38.078800000000001</v>
      </c>
      <c r="FO4">
        <v>39.291333333333299</v>
      </c>
      <c r="FP4">
        <v>1155.5833333333301</v>
      </c>
      <c r="FQ4">
        <v>39.437333333333299</v>
      </c>
      <c r="FR4">
        <v>0</v>
      </c>
      <c r="FS4">
        <v>71.900000095367403</v>
      </c>
      <c r="FT4">
        <v>0</v>
      </c>
      <c r="FU4">
        <v>795.72288000000003</v>
      </c>
      <c r="FV4">
        <v>-208.77892274409299</v>
      </c>
      <c r="FW4">
        <v>-2679.05076495393</v>
      </c>
      <c r="FX4">
        <v>9845.1355999999996</v>
      </c>
      <c r="FY4">
        <v>15</v>
      </c>
      <c r="FZ4">
        <v>0</v>
      </c>
      <c r="GA4" t="s">
        <v>301</v>
      </c>
      <c r="GB4">
        <v>1677862641</v>
      </c>
      <c r="GC4">
        <v>1677862632</v>
      </c>
      <c r="GD4">
        <v>0</v>
      </c>
      <c r="GE4">
        <v>1.395</v>
      </c>
      <c r="GF4">
        <v>0.15</v>
      </c>
      <c r="GG4">
        <v>3.0830000000000002</v>
      </c>
      <c r="GH4">
        <v>0.99099999999999999</v>
      </c>
      <c r="GI4">
        <v>401</v>
      </c>
      <c r="GJ4">
        <v>15</v>
      </c>
      <c r="GK4">
        <v>0.55000000000000004</v>
      </c>
      <c r="GL4">
        <v>0.16</v>
      </c>
      <c r="GM4">
        <v>-1.89839847619048</v>
      </c>
      <c r="GN4">
        <v>-46.837984441558397</v>
      </c>
      <c r="GO4">
        <v>4.8388184536246799</v>
      </c>
      <c r="GP4">
        <v>0</v>
      </c>
      <c r="GQ4">
        <v>809.91426470588203</v>
      </c>
      <c r="GR4">
        <v>-218.607501912429</v>
      </c>
      <c r="GS4">
        <v>21.460945485598099</v>
      </c>
      <c r="GT4">
        <v>0</v>
      </c>
      <c r="GU4">
        <v>3.3599180952381</v>
      </c>
      <c r="GV4">
        <v>1.33213558441558</v>
      </c>
      <c r="GW4">
        <v>0.13675934026147099</v>
      </c>
      <c r="GX4">
        <v>0</v>
      </c>
      <c r="GY4">
        <v>0</v>
      </c>
      <c r="GZ4">
        <v>3</v>
      </c>
      <c r="HA4" t="s">
        <v>312</v>
      </c>
      <c r="HB4">
        <v>2.8700600000000001</v>
      </c>
      <c r="HC4">
        <v>2.7590400000000002</v>
      </c>
      <c r="HD4">
        <v>8.7334200000000001E-2</v>
      </c>
      <c r="HE4">
        <v>8.8002399999999995E-2</v>
      </c>
      <c r="HF4">
        <v>0.118657</v>
      </c>
      <c r="HG4">
        <v>0.109083</v>
      </c>
      <c r="HH4">
        <v>24967.5</v>
      </c>
      <c r="HI4">
        <v>19653.599999999999</v>
      </c>
      <c r="HJ4">
        <v>28658.7</v>
      </c>
      <c r="HK4">
        <v>22536</v>
      </c>
      <c r="HL4">
        <v>41366.1</v>
      </c>
      <c r="HM4">
        <v>31816.7</v>
      </c>
      <c r="HN4">
        <v>53467.8</v>
      </c>
      <c r="HO4">
        <v>40329.800000000003</v>
      </c>
      <c r="HP4">
        <v>1.51125</v>
      </c>
      <c r="HQ4">
        <v>2.5859800000000002</v>
      </c>
      <c r="HR4">
        <v>5.6978300000000003E-2</v>
      </c>
      <c r="HS4">
        <v>-2.5793900000000002E-2</v>
      </c>
      <c r="HT4">
        <v>28.185500000000001</v>
      </c>
      <c r="HU4">
        <v>26.720600000000001</v>
      </c>
      <c r="HV4">
        <v>44.945999999999998</v>
      </c>
      <c r="HW4">
        <v>33.152999999999999</v>
      </c>
      <c r="HX4">
        <v>22.736699999999999</v>
      </c>
      <c r="HY4">
        <v>63.299900000000001</v>
      </c>
      <c r="HZ4">
        <v>0</v>
      </c>
      <c r="IA4">
        <v>2</v>
      </c>
      <c r="IB4">
        <v>0.122574</v>
      </c>
      <c r="IC4">
        <v>0</v>
      </c>
      <c r="ID4">
        <v>20.2608</v>
      </c>
      <c r="IE4">
        <v>5.2485900000000001</v>
      </c>
      <c r="IF4">
        <v>11.984</v>
      </c>
      <c r="IG4">
        <v>4.9813000000000001</v>
      </c>
      <c r="IH4">
        <v>3.2969300000000001</v>
      </c>
      <c r="II4">
        <v>9999</v>
      </c>
      <c r="IJ4">
        <v>9999</v>
      </c>
      <c r="IK4">
        <v>9999</v>
      </c>
      <c r="IL4">
        <v>999.9</v>
      </c>
      <c r="IM4">
        <v>4.9704199999999998</v>
      </c>
      <c r="IN4">
        <v>1.8746400000000001</v>
      </c>
      <c r="IO4">
        <v>1.8707499999999999</v>
      </c>
      <c r="IP4">
        <v>1.8745400000000001</v>
      </c>
      <c r="IQ4">
        <v>1.87042</v>
      </c>
      <c r="IR4">
        <v>1.8736600000000001</v>
      </c>
      <c r="IS4">
        <v>1.8757600000000001</v>
      </c>
      <c r="IT4">
        <v>1.8742399999999999</v>
      </c>
      <c r="IU4">
        <v>0</v>
      </c>
      <c r="IV4">
        <v>0</v>
      </c>
      <c r="IW4">
        <v>0</v>
      </c>
      <c r="IX4">
        <v>0</v>
      </c>
      <c r="IY4" t="s">
        <v>303</v>
      </c>
      <c r="IZ4" t="s">
        <v>304</v>
      </c>
      <c r="JA4" t="s">
        <v>305</v>
      </c>
      <c r="JB4" t="s">
        <v>305</v>
      </c>
      <c r="JC4" t="s">
        <v>305</v>
      </c>
      <c r="JD4" t="s">
        <v>305</v>
      </c>
      <c r="JE4">
        <v>0</v>
      </c>
      <c r="JF4">
        <v>100</v>
      </c>
      <c r="JG4">
        <v>100</v>
      </c>
      <c r="JH4">
        <v>-0.17199999999999999</v>
      </c>
      <c r="JI4">
        <v>1.1398999999999999</v>
      </c>
      <c r="JJ4">
        <v>-1.9404448357930499</v>
      </c>
      <c r="JK4">
        <v>3.7615693108519802E-3</v>
      </c>
      <c r="JL4">
        <v>2.0286125053024199E-6</v>
      </c>
      <c r="JM4">
        <v>-2.8431522489916698E-10</v>
      </c>
      <c r="JN4">
        <v>1.13992948613311</v>
      </c>
      <c r="JO4">
        <v>0</v>
      </c>
      <c r="JP4">
        <v>0</v>
      </c>
      <c r="JQ4">
        <v>0</v>
      </c>
      <c r="JR4">
        <v>3</v>
      </c>
      <c r="JS4">
        <v>2024</v>
      </c>
      <c r="JT4">
        <v>2</v>
      </c>
      <c r="JU4">
        <v>24</v>
      </c>
      <c r="JV4">
        <v>68688.2</v>
      </c>
      <c r="JW4">
        <v>68688.399999999994</v>
      </c>
      <c r="JX4">
        <v>1.34277</v>
      </c>
      <c r="JY4">
        <v>2.4255399999999998</v>
      </c>
      <c r="JZ4">
        <v>2.1484399999999999</v>
      </c>
      <c r="KA4">
        <v>2.6245099999999999</v>
      </c>
      <c r="KB4">
        <v>2.2497600000000002</v>
      </c>
      <c r="KC4">
        <v>2.47925</v>
      </c>
      <c r="KD4">
        <v>36.599600000000002</v>
      </c>
      <c r="KE4">
        <v>15.603</v>
      </c>
      <c r="KF4">
        <v>18</v>
      </c>
      <c r="KG4">
        <v>258.98399999999998</v>
      </c>
      <c r="KH4">
        <v>1121.53</v>
      </c>
      <c r="KI4">
        <v>29.3613</v>
      </c>
      <c r="KJ4">
        <v>29.113600000000002</v>
      </c>
      <c r="KK4">
        <v>30.0001</v>
      </c>
      <c r="KL4">
        <v>29.060300000000002</v>
      </c>
      <c r="KM4">
        <v>28.9514</v>
      </c>
      <c r="KN4">
        <v>26.9071</v>
      </c>
      <c r="KO4">
        <v>-30</v>
      </c>
      <c r="KP4">
        <v>-30</v>
      </c>
      <c r="KQ4">
        <v>-999.9</v>
      </c>
      <c r="KR4">
        <v>400</v>
      </c>
      <c r="KS4">
        <v>0</v>
      </c>
      <c r="KT4">
        <v>101.718</v>
      </c>
      <c r="KU4">
        <v>86.5899</v>
      </c>
    </row>
    <row r="5" spans="1:307" x14ac:dyDescent="0.35">
      <c r="A5">
        <f t="shared" si="46"/>
        <v>2</v>
      </c>
      <c r="B5">
        <v>1</v>
      </c>
      <c r="C5" t="s">
        <v>521</v>
      </c>
      <c r="D5" t="s">
        <v>524</v>
      </c>
      <c r="E5">
        <v>2</v>
      </c>
      <c r="F5">
        <v>1</v>
      </c>
      <c r="G5">
        <v>4</v>
      </c>
      <c r="H5">
        <v>1681984002</v>
      </c>
      <c r="I5">
        <v>301</v>
      </c>
      <c r="J5" t="s">
        <v>313</v>
      </c>
      <c r="K5" t="s">
        <v>314</v>
      </c>
      <c r="L5" s="6">
        <f t="shared" si="47"/>
        <v>7.7546296296304718E-4</v>
      </c>
      <c r="M5">
        <v>15</v>
      </c>
      <c r="N5">
        <f t="shared" si="0"/>
        <v>1.5488194395543153</v>
      </c>
      <c r="O5">
        <f t="shared" si="1"/>
        <v>-7.2698343804993675</v>
      </c>
      <c r="P5" s="1">
        <f t="shared" si="2"/>
        <v>0.86745764395591918</v>
      </c>
      <c r="Q5">
        <f t="shared" si="3"/>
        <v>9.005197014148919E-2</v>
      </c>
      <c r="R5">
        <f t="shared" si="4"/>
        <v>9.0560871361499568E-2</v>
      </c>
      <c r="S5">
        <v>1681983994</v>
      </c>
      <c r="T5">
        <f t="shared" si="5"/>
        <v>1.2639650884977707E-3</v>
      </c>
      <c r="U5">
        <f t="shared" si="6"/>
        <v>1.2639650884977707</v>
      </c>
      <c r="V5">
        <f t="shared" si="7"/>
        <v>1.9576536999833378</v>
      </c>
      <c r="W5">
        <f t="shared" si="8"/>
        <v>408.766866666667</v>
      </c>
      <c r="X5">
        <f t="shared" si="9"/>
        <v>354.5879430859103</v>
      </c>
      <c r="Y5">
        <f t="shared" si="10"/>
        <v>35.754315053579717</v>
      </c>
      <c r="Z5">
        <f t="shared" si="11"/>
        <v>41.217361219537096</v>
      </c>
      <c r="AA5" s="1">
        <f t="shared" si="12"/>
        <v>1.9576536999833378</v>
      </c>
      <c r="AB5" s="1">
        <f t="shared" si="13"/>
        <v>7.2885484291872749E-2</v>
      </c>
      <c r="AC5">
        <f>IF(LEFT(DX5,1)&lt;&gt;"0",IF(LEFT(DX5,1)="1",3,DY5),[1]Measurements!$D$5+[1]Measurements!$E$5*(EP5*EI5/([1]Measurements!$K$5*1000))+[1]Measurements!$F$5*(EP5*EI5/([1]Measurements!$K$5*1000))*MAX(MIN(DV5,[1]Measurements!$J$5),[1]Measurements!$I$5)*MAX(MIN(DV5,[1]Measurements!$J$5),[1]Measurements!$I$5)+[1]Measurements!$G$5*MAX(MIN(DV5,[1]Measurements!$J$5),[1]Measurements!$I$5)*(EP5*EI5/([1]Measurements!$K$5*1000))+[1]Measurements!$H$5*(EP5*EI5/([1]Measurements!$K$5*1000))*(EP5*EI5/([1]Measurements!$K$5*1000)))</f>
        <v>3.0235549631824519</v>
      </c>
      <c r="AD5">
        <f t="shared" si="14"/>
        <v>7.1923296915980747E-2</v>
      </c>
      <c r="AE5">
        <f t="shared" si="15"/>
        <v>4.503745097811554E-2</v>
      </c>
      <c r="AF5">
        <f t="shared" si="16"/>
        <v>193.80367084340253</v>
      </c>
      <c r="AG5">
        <f>(EK5+(AF5+2*0.95*0.0000000567*(((EK5+[1]Measurements!$B$7)+273)^4-(EK5+273)^4)-44100*T5)/(1.84*29.3*AC5+8*0.95*0.0000000567*(EK5+273)^3))</f>
        <v>30.78752806400842</v>
      </c>
      <c r="AH5">
        <f>([1]Measurements!$C$7*EL5+[1]Measurements!$D$7*EM5+[1]Measurements!$E$7*AG5)</f>
        <v>29.792673333333301</v>
      </c>
      <c r="AI5">
        <f t="shared" si="17"/>
        <v>4.209975981798757</v>
      </c>
      <c r="AJ5">
        <f t="shared" si="18"/>
        <v>58.610911324281901</v>
      </c>
      <c r="AK5">
        <f t="shared" si="19"/>
        <v>2.4968828614825633</v>
      </c>
      <c r="AL5">
        <f t="shared" si="20"/>
        <v>4.2600990243400814</v>
      </c>
      <c r="AM5">
        <f t="shared" si="21"/>
        <v>1.7130931203161937</v>
      </c>
      <c r="AN5" s="1">
        <f t="shared" si="22"/>
        <v>-55.740860402751686</v>
      </c>
      <c r="AO5" s="1">
        <f t="shared" si="23"/>
        <v>33.561827110594493</v>
      </c>
      <c r="AP5" s="1">
        <f>2*0.95*0.0000000567*(((EK5+[1]Measurements!$B$7)+273)^4-(AH5+273)^4)</f>
        <v>2.4655735701270562</v>
      </c>
      <c r="AQ5">
        <f t="shared" si="24"/>
        <v>174.09021112137239</v>
      </c>
      <c r="AR5">
        <f t="shared" si="25"/>
        <v>-12.892709644710269</v>
      </c>
      <c r="AS5">
        <f t="shared" si="26"/>
        <v>1.7734530073056032</v>
      </c>
      <c r="AT5">
        <v>409.60070813937199</v>
      </c>
      <c r="AU5">
        <v>413.988454545455</v>
      </c>
      <c r="AV5">
        <v>-0.60805966692750602</v>
      </c>
      <c r="AW5">
        <v>66.594116311077997</v>
      </c>
      <c r="AX5" s="1">
        <f t="shared" si="27"/>
        <v>1.2639650884977707</v>
      </c>
      <c r="AY5">
        <v>23.518821611573401</v>
      </c>
      <c r="AZ5">
        <v>24.6202314685315</v>
      </c>
      <c r="BA5">
        <v>-1.9138391608389999E-2</v>
      </c>
      <c r="BB5">
        <v>77.180000000000007</v>
      </c>
      <c r="BC5">
        <v>50</v>
      </c>
      <c r="BD5">
        <v>18</v>
      </c>
      <c r="BE5">
        <f>IF(BC5*[1]Measurements!$H$13&gt;=BG5,1,(BG5/(BG5-BC5*[1]Measurements!$H$13)))</f>
        <v>1</v>
      </c>
      <c r="BF5">
        <f t="shared" si="28"/>
        <v>0</v>
      </c>
      <c r="BG5">
        <f>MAX(0,([1]Measurements!$B$13+[1]Measurements!$C$13*EP5)/(1+[1]Measurements!$D$13*EP5)*EI5/(EK5+273)*[1]Measurements!$E$13)</f>
        <v>52747.804964101691</v>
      </c>
      <c r="BH5" t="s">
        <v>297</v>
      </c>
      <c r="BI5">
        <v>10288.9</v>
      </c>
      <c r="BJ5">
        <v>1.016</v>
      </c>
      <c r="BK5">
        <v>4.5720000000000001</v>
      </c>
      <c r="BL5">
        <f t="shared" si="29"/>
        <v>0.77777777777777779</v>
      </c>
      <c r="BM5">
        <v>-1</v>
      </c>
      <c r="BN5" t="s">
        <v>315</v>
      </c>
      <c r="BO5">
        <v>10161.5</v>
      </c>
      <c r="BP5">
        <v>775.68187999999998</v>
      </c>
      <c r="BQ5">
        <v>773.93765886824099</v>
      </c>
      <c r="BR5">
        <f t="shared" si="30"/>
        <v>-2.253697196114679E-3</v>
      </c>
      <c r="BS5">
        <v>0.5</v>
      </c>
      <c r="BT5">
        <f t="shared" si="31"/>
        <v>1009.1842588825893</v>
      </c>
      <c r="BU5">
        <f t="shared" si="32"/>
        <v>1.9576536999833378</v>
      </c>
      <c r="BV5">
        <f t="shared" si="33"/>
        <v>-1.1371978673033809</v>
      </c>
      <c r="BW5">
        <f t="shared" si="34"/>
        <v>2.9307370521793261E-3</v>
      </c>
      <c r="BX5">
        <f t="shared" si="35"/>
        <v>-0.99409254744537712</v>
      </c>
      <c r="BY5">
        <f t="shared" si="36"/>
        <v>1.3040846234171286</v>
      </c>
      <c r="BZ5" t="s">
        <v>299</v>
      </c>
      <c r="CA5">
        <v>0</v>
      </c>
      <c r="CB5">
        <f t="shared" si="37"/>
        <v>1.3040846234171286</v>
      </c>
      <c r="CC5">
        <f t="shared" si="38"/>
        <v>0.99831500042868548</v>
      </c>
      <c r="CD5">
        <f t="shared" si="39"/>
        <v>-2.2575010844743601E-3</v>
      </c>
      <c r="CE5">
        <f t="shared" si="40"/>
        <v>-235.43010458022812</v>
      </c>
      <c r="CF5">
        <f t="shared" si="41"/>
        <v>-2.2566596649820705E-3</v>
      </c>
      <c r="CG5">
        <f t="shared" si="42"/>
        <v>-216.35704692582704</v>
      </c>
      <c r="CH5">
        <f t="shared" si="43"/>
        <v>-3.7953348241298425E-6</v>
      </c>
      <c r="CI5">
        <f t="shared" si="44"/>
        <v>1.0000037953348242</v>
      </c>
      <c r="CJ5">
        <v>609</v>
      </c>
      <c r="CK5">
        <v>290</v>
      </c>
      <c r="CL5">
        <v>770.96</v>
      </c>
      <c r="CM5">
        <v>105</v>
      </c>
      <c r="CN5">
        <v>10161.5</v>
      </c>
      <c r="CO5">
        <v>768.34</v>
      </c>
      <c r="CP5">
        <v>2.62</v>
      </c>
      <c r="CQ5">
        <v>300</v>
      </c>
      <c r="CR5">
        <v>24.1</v>
      </c>
      <c r="CS5">
        <v>773.93765886824099</v>
      </c>
      <c r="CT5">
        <v>1.56877286497733</v>
      </c>
      <c r="CU5">
        <v>-5.6928525252531097</v>
      </c>
      <c r="CV5">
        <v>1.40429280560993</v>
      </c>
      <c r="CW5">
        <v>0.36985258194570703</v>
      </c>
      <c r="CX5">
        <v>-7.3993528364849799E-3</v>
      </c>
      <c r="CY5">
        <v>290</v>
      </c>
      <c r="CZ5">
        <v>766.88</v>
      </c>
      <c r="DA5">
        <v>715</v>
      </c>
      <c r="DB5">
        <v>10124.200000000001</v>
      </c>
      <c r="DC5">
        <v>768.31</v>
      </c>
      <c r="DD5">
        <v>-1.43</v>
      </c>
      <c r="DR5">
        <f>[1]Measurements!$B$11*EQ5+[1]Measurements!$C$11*ER5+[1]Measurements!$F$11*FC5*(1-FF5)</f>
        <v>1200.00133333333</v>
      </c>
      <c r="DS5">
        <f t="shared" si="45"/>
        <v>1009.1842588825893</v>
      </c>
      <c r="DT5">
        <f>([1]Measurements!$B$11*[1]Measurements!$D$9+[1]Measurements!$C$11*[1]Measurements!$D$9+[1]Measurements!$F$11*((FP5+FH5)/MAX(FP5+FH5+FQ5, 0.1)*[1]Measurements!$I$9+FQ5/MAX(FP5+FH5+FQ5, 0.1)*[1]Measurements!$J$9))/([1]Measurements!$B$11+[1]Measurements!$C$11+[1]Measurements!$F$11)</f>
        <v>0.84098594797332904</v>
      </c>
      <c r="DU5">
        <f>([1]Measurements!$B$11*[1]Measurements!$K$9+[1]Measurements!$C$11*[1]Measurements!$K$9+[1]Measurements!$F$11*((FP5+FH5)/MAX(FP5+FH5+FQ5, 0.1)*[1]Measurements!$P$9+FQ5/MAX(FP5+FH5+FQ5, 0.1)*[1]Measurements!$Q$9))/([1]Measurements!$B$11+[1]Measurements!$C$11+[1]Measurements!$F$11)</f>
        <v>0.16150287958852524</v>
      </c>
      <c r="DV5">
        <v>2</v>
      </c>
      <c r="DW5">
        <v>0.5</v>
      </c>
      <c r="DX5" t="s">
        <v>300</v>
      </c>
      <c r="DY5">
        <v>2</v>
      </c>
      <c r="DZ5" t="b">
        <v>1</v>
      </c>
      <c r="EA5">
        <v>1681983994</v>
      </c>
      <c r="EB5">
        <v>408.766866666667</v>
      </c>
      <c r="EC5">
        <v>399.996266666667</v>
      </c>
      <c r="ED5">
        <v>24.762453333333301</v>
      </c>
      <c r="EE5">
        <v>23.515793333333299</v>
      </c>
      <c r="EF5">
        <v>408.84966666666702</v>
      </c>
      <c r="EG5">
        <v>23.622673333333299</v>
      </c>
      <c r="EH5">
        <v>277.46746666666701</v>
      </c>
      <c r="EI5">
        <v>100.733466666667</v>
      </c>
      <c r="EJ5">
        <v>9.9953506666666705E-2</v>
      </c>
      <c r="EK5">
        <v>29.998566666666701</v>
      </c>
      <c r="EL5">
        <v>29.792673333333301</v>
      </c>
      <c r="EM5">
        <v>27.629020000000001</v>
      </c>
      <c r="EN5">
        <v>0</v>
      </c>
      <c r="EO5">
        <v>0</v>
      </c>
      <c r="EP5">
        <v>10001.962</v>
      </c>
      <c r="EQ5">
        <v>0</v>
      </c>
      <c r="ER5">
        <v>1193.258</v>
      </c>
      <c r="ES5">
        <v>8.7703860000000002</v>
      </c>
      <c r="ET5">
        <v>419.14626666666697</v>
      </c>
      <c r="EU5">
        <v>409.62920000000003</v>
      </c>
      <c r="EV5">
        <v>1.2466566666666701</v>
      </c>
      <c r="EW5">
        <v>399.996266666667</v>
      </c>
      <c r="EX5">
        <v>23.515793333333299</v>
      </c>
      <c r="EY5">
        <v>2.4944106666666701</v>
      </c>
      <c r="EZ5">
        <v>2.3688280000000002</v>
      </c>
      <c r="FA5">
        <v>20.98996</v>
      </c>
      <c r="FB5">
        <v>20.152259999999998</v>
      </c>
      <c r="FC5">
        <v>1200.00133333333</v>
      </c>
      <c r="FD5">
        <v>0.96700033333333302</v>
      </c>
      <c r="FE5">
        <v>3.2999853333333301E-2</v>
      </c>
      <c r="FF5">
        <v>0</v>
      </c>
      <c r="FG5">
        <v>781.26080000000002</v>
      </c>
      <c r="FH5">
        <v>4.9997999999999996</v>
      </c>
      <c r="FI5">
        <v>9667.8926666666594</v>
      </c>
      <c r="FJ5">
        <v>11590.1933333333</v>
      </c>
      <c r="FK5">
        <v>36.811999999999998</v>
      </c>
      <c r="FL5">
        <v>38.316200000000002</v>
      </c>
      <c r="FM5">
        <v>37.170466666666698</v>
      </c>
      <c r="FN5">
        <v>38.25</v>
      </c>
      <c r="FO5">
        <v>39.3791333333333</v>
      </c>
      <c r="FP5">
        <v>1155.5646666666701</v>
      </c>
      <c r="FQ5">
        <v>39.438000000000002</v>
      </c>
      <c r="FR5">
        <v>0</v>
      </c>
      <c r="FS5">
        <v>65.900000095367403</v>
      </c>
      <c r="FT5">
        <v>0</v>
      </c>
      <c r="FU5">
        <v>775.68187999999998</v>
      </c>
      <c r="FV5">
        <v>-328.75807642951003</v>
      </c>
      <c r="FW5">
        <v>-4095.5776862051998</v>
      </c>
      <c r="FX5">
        <v>9598.2828000000009</v>
      </c>
      <c r="FY5">
        <v>15</v>
      </c>
      <c r="FZ5">
        <v>0</v>
      </c>
      <c r="GA5" t="s">
        <v>301</v>
      </c>
      <c r="GB5">
        <v>1677862641</v>
      </c>
      <c r="GC5">
        <v>1677862632</v>
      </c>
      <c r="GD5">
        <v>0</v>
      </c>
      <c r="GE5">
        <v>1.395</v>
      </c>
      <c r="GF5">
        <v>0.15</v>
      </c>
      <c r="GG5">
        <v>3.0830000000000002</v>
      </c>
      <c r="GH5">
        <v>0.99099999999999999</v>
      </c>
      <c r="GI5">
        <v>401</v>
      </c>
      <c r="GJ5">
        <v>15</v>
      </c>
      <c r="GK5">
        <v>0.55000000000000004</v>
      </c>
      <c r="GL5">
        <v>0.16</v>
      </c>
      <c r="GM5">
        <v>11.8313945</v>
      </c>
      <c r="GN5">
        <v>-64.551918947368407</v>
      </c>
      <c r="GO5">
        <v>6.3406348524280096</v>
      </c>
      <c r="GP5">
        <v>0</v>
      </c>
      <c r="GQ5">
        <v>800.47105882352901</v>
      </c>
      <c r="GR5">
        <v>-378.92067230689901</v>
      </c>
      <c r="GS5">
        <v>37.335131608604698</v>
      </c>
      <c r="GT5">
        <v>0</v>
      </c>
      <c r="GU5">
        <v>1.3248255</v>
      </c>
      <c r="GV5">
        <v>-1.7071619548872199</v>
      </c>
      <c r="GW5">
        <v>0.16598927499916999</v>
      </c>
      <c r="GX5">
        <v>0</v>
      </c>
      <c r="GY5">
        <v>0</v>
      </c>
      <c r="GZ5">
        <v>3</v>
      </c>
      <c r="HA5" t="s">
        <v>312</v>
      </c>
      <c r="HB5">
        <v>2.86835</v>
      </c>
      <c r="HC5">
        <v>2.7596500000000002</v>
      </c>
      <c r="HD5">
        <v>8.9294700000000005E-2</v>
      </c>
      <c r="HE5">
        <v>8.7999300000000003E-2</v>
      </c>
      <c r="HF5">
        <v>0.11083999999999999</v>
      </c>
      <c r="HG5">
        <v>0.109306</v>
      </c>
      <c r="HH5">
        <v>24912.400000000001</v>
      </c>
      <c r="HI5">
        <v>19650</v>
      </c>
      <c r="HJ5">
        <v>28657.200000000001</v>
      </c>
      <c r="HK5">
        <v>22531.9</v>
      </c>
      <c r="HL5">
        <v>41731.4</v>
      </c>
      <c r="HM5">
        <v>31804</v>
      </c>
      <c r="HN5">
        <v>53465.5</v>
      </c>
      <c r="HO5">
        <v>40323.9</v>
      </c>
      <c r="HP5">
        <v>1.3774999999999999</v>
      </c>
      <c r="HQ5">
        <v>2.5850499999999998</v>
      </c>
      <c r="HR5">
        <v>9.3467499999999995E-2</v>
      </c>
      <c r="HS5">
        <v>-7.6741000000000005E-4</v>
      </c>
      <c r="HT5">
        <v>28.319099999999999</v>
      </c>
      <c r="HU5">
        <v>27.603899999999999</v>
      </c>
      <c r="HV5">
        <v>45.018999999999998</v>
      </c>
      <c r="HW5">
        <v>33.152999999999999</v>
      </c>
      <c r="HX5">
        <v>22.773800000000001</v>
      </c>
      <c r="HY5">
        <v>63.139899999999997</v>
      </c>
      <c r="HZ5">
        <v>0</v>
      </c>
      <c r="IA5">
        <v>2</v>
      </c>
      <c r="IB5">
        <v>0.12529499999999999</v>
      </c>
      <c r="IC5">
        <v>0</v>
      </c>
      <c r="ID5">
        <v>20.2607</v>
      </c>
      <c r="IE5">
        <v>5.2496400000000003</v>
      </c>
      <c r="IF5">
        <v>11.985200000000001</v>
      </c>
      <c r="IG5">
        <v>4.9812000000000003</v>
      </c>
      <c r="IH5">
        <v>3.2968799999999998</v>
      </c>
      <c r="II5">
        <v>9999</v>
      </c>
      <c r="IJ5">
        <v>9999</v>
      </c>
      <c r="IK5">
        <v>9999</v>
      </c>
      <c r="IL5">
        <v>999.9</v>
      </c>
      <c r="IM5">
        <v>4.9703900000000001</v>
      </c>
      <c r="IN5">
        <v>1.87459</v>
      </c>
      <c r="IO5">
        <v>1.8707400000000001</v>
      </c>
      <c r="IP5">
        <v>1.8745400000000001</v>
      </c>
      <c r="IQ5">
        <v>1.87042</v>
      </c>
      <c r="IR5">
        <v>1.87365</v>
      </c>
      <c r="IS5">
        <v>1.8757600000000001</v>
      </c>
      <c r="IT5">
        <v>1.87422</v>
      </c>
      <c r="IU5">
        <v>0</v>
      </c>
      <c r="IV5">
        <v>0</v>
      </c>
      <c r="IW5">
        <v>0</v>
      </c>
      <c r="IX5">
        <v>0</v>
      </c>
      <c r="IY5" t="s">
        <v>303</v>
      </c>
      <c r="IZ5" t="s">
        <v>304</v>
      </c>
      <c r="JA5" t="s">
        <v>305</v>
      </c>
      <c r="JB5" t="s">
        <v>305</v>
      </c>
      <c r="JC5" t="s">
        <v>305</v>
      </c>
      <c r="JD5" t="s">
        <v>305</v>
      </c>
      <c r="JE5">
        <v>0</v>
      </c>
      <c r="JF5">
        <v>100</v>
      </c>
      <c r="JG5">
        <v>100</v>
      </c>
      <c r="JH5">
        <v>-0.111</v>
      </c>
      <c r="JI5">
        <v>1.1387</v>
      </c>
      <c r="JJ5">
        <v>-1.9404448357930499</v>
      </c>
      <c r="JK5">
        <v>3.7615693108519802E-3</v>
      </c>
      <c r="JL5">
        <v>2.0286125053024199E-6</v>
      </c>
      <c r="JM5">
        <v>-2.8431522489916698E-10</v>
      </c>
      <c r="JN5">
        <v>0.442181787969469</v>
      </c>
      <c r="JO5">
        <v>5.99824452263635E-2</v>
      </c>
      <c r="JP5">
        <v>-2.0351725269219302E-3</v>
      </c>
      <c r="JQ5">
        <v>3.1702326575559498E-5</v>
      </c>
      <c r="JR5">
        <v>3</v>
      </c>
      <c r="JS5">
        <v>2024</v>
      </c>
      <c r="JT5">
        <v>2</v>
      </c>
      <c r="JU5">
        <v>24</v>
      </c>
      <c r="JV5">
        <v>68689.399999999994</v>
      </c>
      <c r="JW5">
        <v>68689.5</v>
      </c>
      <c r="JX5">
        <v>1.34277</v>
      </c>
      <c r="JY5">
        <v>2.4389599999999998</v>
      </c>
      <c r="JZ5">
        <v>2.1484399999999999</v>
      </c>
      <c r="KA5">
        <v>2.6232899999999999</v>
      </c>
      <c r="KB5">
        <v>2.2497600000000002</v>
      </c>
      <c r="KC5">
        <v>2.4340799999999998</v>
      </c>
      <c r="KD5">
        <v>36.6233</v>
      </c>
      <c r="KE5">
        <v>15.5855</v>
      </c>
      <c r="KF5">
        <v>18</v>
      </c>
      <c r="KG5">
        <v>211.52099999999999</v>
      </c>
      <c r="KH5">
        <v>1120.68</v>
      </c>
      <c r="KI5">
        <v>29.3748</v>
      </c>
      <c r="KJ5">
        <v>29.1358</v>
      </c>
      <c r="KK5">
        <v>30.000299999999999</v>
      </c>
      <c r="KL5">
        <v>29.0762</v>
      </c>
      <c r="KM5">
        <v>28.9695</v>
      </c>
      <c r="KN5">
        <v>26.9115</v>
      </c>
      <c r="KO5">
        <v>-30</v>
      </c>
      <c r="KP5">
        <v>-30</v>
      </c>
      <c r="KQ5">
        <v>-999.9</v>
      </c>
      <c r="KR5">
        <v>400</v>
      </c>
      <c r="KS5">
        <v>0</v>
      </c>
      <c r="KT5">
        <v>101.71299999999999</v>
      </c>
      <c r="KU5">
        <v>86.576099999999997</v>
      </c>
    </row>
    <row r="6" spans="1:307" x14ac:dyDescent="0.35">
      <c r="A6">
        <f t="shared" si="46"/>
        <v>2</v>
      </c>
      <c r="B6">
        <v>1</v>
      </c>
      <c r="C6" t="s">
        <v>521</v>
      </c>
      <c r="D6" t="s">
        <v>524</v>
      </c>
      <c r="E6">
        <v>2</v>
      </c>
      <c r="F6">
        <v>2</v>
      </c>
      <c r="G6">
        <v>5</v>
      </c>
      <c r="H6">
        <v>1681984085</v>
      </c>
      <c r="I6">
        <v>384</v>
      </c>
      <c r="J6" t="s">
        <v>316</v>
      </c>
      <c r="K6" t="s">
        <v>317</v>
      </c>
      <c r="L6" s="6">
        <f t="shared" si="47"/>
        <v>9.6064814814811328E-4</v>
      </c>
      <c r="M6">
        <v>15</v>
      </c>
      <c r="N6">
        <f t="shared" si="0"/>
        <v>3.2292298473149192</v>
      </c>
      <c r="O6">
        <f t="shared" si="1"/>
        <v>-3.5600862148080608</v>
      </c>
      <c r="P6" s="1">
        <f t="shared" si="2"/>
        <v>0.71285300911288396</v>
      </c>
      <c r="Q6">
        <f t="shared" si="3"/>
        <v>0.14086604549421394</v>
      </c>
      <c r="R6">
        <f t="shared" si="4"/>
        <v>0.13439424816914389</v>
      </c>
      <c r="S6">
        <v>1681984077</v>
      </c>
      <c r="T6">
        <f t="shared" si="5"/>
        <v>9.4831300128844017E-4</v>
      </c>
      <c r="U6">
        <f t="shared" si="6"/>
        <v>0.9483130012884402</v>
      </c>
      <c r="V6">
        <f t="shared" si="7"/>
        <v>3.0623206483574226</v>
      </c>
      <c r="W6">
        <f t="shared" si="8"/>
        <v>402.72539999999998</v>
      </c>
      <c r="X6">
        <f t="shared" si="9"/>
        <v>287.08401323618983</v>
      </c>
      <c r="Y6">
        <f t="shared" si="10"/>
        <v>28.944622911036362</v>
      </c>
      <c r="Z6">
        <f t="shared" si="11"/>
        <v>40.603914889910811</v>
      </c>
      <c r="AA6" s="1">
        <f t="shared" si="12"/>
        <v>3.0623206483574226</v>
      </c>
      <c r="AB6" s="1">
        <f t="shared" si="13"/>
        <v>4.7243884882786573E-2</v>
      </c>
      <c r="AC6">
        <f>IF(LEFT(DX6,1)&lt;&gt;"0",IF(LEFT(DX6,1)="1",3,DY6),[1]Measurements!$D$5+[1]Measurements!$E$5*(EP6*EI6/([1]Measurements!$K$5*1000))+[1]Measurements!$F$5*(EP6*EI6/([1]Measurements!$K$5*1000))*MAX(MIN(DV6,[1]Measurements!$J$5),[1]Measurements!$I$5)*MAX(MIN(DV6,[1]Measurements!$J$5),[1]Measurements!$I$5)+[1]Measurements!$G$5*MAX(MIN(DV6,[1]Measurements!$J$5),[1]Measurements!$I$5)*(EP6*EI6/([1]Measurements!$K$5*1000))+[1]Measurements!$H$5*(EP6*EI6/([1]Measurements!$K$5*1000))*(EP6*EI6/([1]Measurements!$K$5*1000)))</f>
        <v>3.0215810100343514</v>
      </c>
      <c r="AD6">
        <f t="shared" si="14"/>
        <v>4.6837318875016118E-2</v>
      </c>
      <c r="AE6">
        <f t="shared" si="15"/>
        <v>2.9309560882139526E-2</v>
      </c>
      <c r="AF6">
        <f t="shared" si="16"/>
        <v>193.80418658053628</v>
      </c>
      <c r="AG6">
        <f>(EK6+(AF6+2*0.95*0.0000000567*(((EK6+[1]Measurements!$B$7)+273)^4-(EK6+273)^4)-44100*T6)/(1.84*29.3*AC6+8*0.95*0.0000000567*(EK6+273)^3))</f>
        <v>30.976762530386733</v>
      </c>
      <c r="AH6">
        <f>([1]Measurements!$C$7*EL6+[1]Measurements!$D$7*EM6+[1]Measurements!$E$7*AG6)</f>
        <v>30.701266666666701</v>
      </c>
      <c r="AI6">
        <f t="shared" si="17"/>
        <v>4.4351034539747083</v>
      </c>
      <c r="AJ6">
        <f t="shared" si="18"/>
        <v>57.467822009756645</v>
      </c>
      <c r="AK6">
        <f t="shared" si="19"/>
        <v>2.4635870519652432</v>
      </c>
      <c r="AL6">
        <f t="shared" si="20"/>
        <v>4.2868982428931899</v>
      </c>
      <c r="AM6">
        <f t="shared" si="21"/>
        <v>1.9715164020094651</v>
      </c>
      <c r="AN6" s="1">
        <f t="shared" si="22"/>
        <v>-41.820603356820214</v>
      </c>
      <c r="AO6" s="1">
        <f t="shared" si="23"/>
        <v>-96.677580668090528</v>
      </c>
      <c r="AP6" s="1">
        <f>2*0.95*0.0000000567*(((EK6+[1]Measurements!$B$7)+273)^4-(AH6+273)^4)</f>
        <v>-7.1428136941361755</v>
      </c>
      <c r="AQ6">
        <f t="shared" si="24"/>
        <v>48.16318886148936</v>
      </c>
      <c r="AR6">
        <f t="shared" si="25"/>
        <v>-4.2760940090270472</v>
      </c>
      <c r="AS6">
        <f t="shared" si="26"/>
        <v>1.2011209142185308</v>
      </c>
      <c r="AT6">
        <v>409.63828173751801</v>
      </c>
      <c r="AU6">
        <v>410.25766666666698</v>
      </c>
      <c r="AV6">
        <v>-0.300471368399571</v>
      </c>
      <c r="AW6">
        <v>66.595659433619403</v>
      </c>
      <c r="AX6" s="1">
        <f t="shared" si="27"/>
        <v>0.9483130012884402</v>
      </c>
      <c r="AY6">
        <v>23.593772033216801</v>
      </c>
      <c r="AZ6">
        <v>24.364804195804201</v>
      </c>
      <c r="BA6">
        <v>-9.4773006992977908E-3</v>
      </c>
      <c r="BB6">
        <v>77.180000000000007</v>
      </c>
      <c r="BC6">
        <v>2</v>
      </c>
      <c r="BD6">
        <v>1</v>
      </c>
      <c r="BE6">
        <f>IF(BC6*[1]Measurements!$H$13&gt;=BG6,1,(BG6/(BG6-BC6*[1]Measurements!$H$13)))</f>
        <v>1</v>
      </c>
      <c r="BF6">
        <f t="shared" si="28"/>
        <v>0</v>
      </c>
      <c r="BG6">
        <f>MAX(0,([1]Measurements!$B$13+[1]Measurements!$C$13*EP6)/(1+[1]Measurements!$D$13*EP6)*EI6/(EK6+273)*[1]Measurements!$E$13)</f>
        <v>52668.256264214338</v>
      </c>
      <c r="BH6" t="s">
        <v>297</v>
      </c>
      <c r="BI6">
        <v>10288.9</v>
      </c>
      <c r="BJ6">
        <v>1.016</v>
      </c>
      <c r="BK6">
        <v>4.5720000000000001</v>
      </c>
      <c r="BL6">
        <f t="shared" si="29"/>
        <v>0.77777777777777779</v>
      </c>
      <c r="BM6">
        <v>-1</v>
      </c>
      <c r="BN6" t="s">
        <v>318</v>
      </c>
      <c r="BO6">
        <v>10164.200000000001</v>
      </c>
      <c r="BP6">
        <v>1002.64256</v>
      </c>
      <c r="BQ6">
        <v>1021.6</v>
      </c>
      <c r="BR6">
        <f t="shared" si="30"/>
        <v>1.8556617071260773E-2</v>
      </c>
      <c r="BS6">
        <v>0.5</v>
      </c>
      <c r="BT6">
        <f t="shared" si="31"/>
        <v>1009.1880601971691</v>
      </c>
      <c r="BU6">
        <f t="shared" si="32"/>
        <v>3.0623206483574226</v>
      </c>
      <c r="BV6">
        <f t="shared" si="33"/>
        <v>9.3635581929836658</v>
      </c>
      <c r="BW6">
        <f t="shared" si="34"/>
        <v>4.0253356223455029E-3</v>
      </c>
      <c r="BX6">
        <f t="shared" si="35"/>
        <v>-0.99552466718872357</v>
      </c>
      <c r="BY6">
        <f t="shared" si="36"/>
        <v>1.3046175435146692</v>
      </c>
      <c r="BZ6" t="s">
        <v>299</v>
      </c>
      <c r="CA6">
        <v>0</v>
      </c>
      <c r="CB6">
        <f t="shared" si="37"/>
        <v>1.3046175435146692</v>
      </c>
      <c r="CC6">
        <f t="shared" si="38"/>
        <v>0.9987229663826207</v>
      </c>
      <c r="CD6">
        <f t="shared" si="39"/>
        <v>1.8580344796188017E-2</v>
      </c>
      <c r="CE6">
        <f t="shared" si="40"/>
        <v>-311.26689744609826</v>
      </c>
      <c r="CF6">
        <f t="shared" si="41"/>
        <v>1.8575090340432556E-2</v>
      </c>
      <c r="CG6">
        <f t="shared" si="42"/>
        <v>-286.00337457817773</v>
      </c>
      <c r="CH6">
        <f t="shared" si="43"/>
        <v>2.4176356313518526E-5</v>
      </c>
      <c r="CI6">
        <f t="shared" si="44"/>
        <v>0.99997582364368653</v>
      </c>
      <c r="CJ6">
        <v>610</v>
      </c>
      <c r="CK6">
        <v>290</v>
      </c>
      <c r="CL6">
        <v>1021.6</v>
      </c>
      <c r="CM6">
        <v>25</v>
      </c>
      <c r="CN6">
        <v>10164.200000000001</v>
      </c>
      <c r="CO6">
        <v>1017.79</v>
      </c>
      <c r="CP6">
        <v>3.81</v>
      </c>
      <c r="CQ6">
        <v>300</v>
      </c>
      <c r="CR6">
        <v>24.1</v>
      </c>
      <c r="CS6">
        <v>1021.24135007571</v>
      </c>
      <c r="CT6">
        <v>1.82996301930058</v>
      </c>
      <c r="CU6">
        <v>-3.5073499339141101</v>
      </c>
      <c r="CV6">
        <v>1.63609389907219</v>
      </c>
      <c r="CW6">
        <v>0.140988222273224</v>
      </c>
      <c r="CX6">
        <v>-7.3898266963292603E-3</v>
      </c>
      <c r="CY6">
        <v>290</v>
      </c>
      <c r="CZ6">
        <v>1016.5</v>
      </c>
      <c r="DA6">
        <v>895</v>
      </c>
      <c r="DB6">
        <v>10106.9</v>
      </c>
      <c r="DC6">
        <v>1017.77</v>
      </c>
      <c r="DD6">
        <v>-1.27</v>
      </c>
      <c r="DR6">
        <f>[1]Measurements!$B$11*EQ6+[1]Measurements!$C$11*ER6+[1]Measurements!$F$11*FC6*(1-FF6)</f>
        <v>1200.0060000000001</v>
      </c>
      <c r="DS6">
        <f t="shared" si="45"/>
        <v>1009.1880601971691</v>
      </c>
      <c r="DT6">
        <f>([1]Measurements!$B$11*[1]Measurements!$D$9+[1]Measurements!$C$11*[1]Measurements!$D$9+[1]Measurements!$F$11*((FP6+FH6)/MAX(FP6+FH6+FQ6, 0.1)*[1]Measurements!$I$9+FQ6/MAX(FP6+FH6+FQ6, 0.1)*[1]Measurements!$J$9))/([1]Measurements!$B$11+[1]Measurements!$C$11+[1]Measurements!$F$11)</f>
        <v>0.84098584523508135</v>
      </c>
      <c r="DU6">
        <f>([1]Measurements!$B$11*[1]Measurements!$K$9+[1]Measurements!$C$11*[1]Measurements!$K$9+[1]Measurements!$F$11*((FP6+FH6)/MAX(FP6+FH6+FQ6, 0.1)*[1]Measurements!$P$9+FQ6/MAX(FP6+FH6+FQ6, 0.1)*[1]Measurements!$Q$9))/([1]Measurements!$B$11+[1]Measurements!$C$11+[1]Measurements!$F$11)</f>
        <v>0.16150268130370704</v>
      </c>
      <c r="DV6">
        <v>2</v>
      </c>
      <c r="DW6">
        <v>0.5</v>
      </c>
      <c r="DX6" t="s">
        <v>300</v>
      </c>
      <c r="DY6">
        <v>2</v>
      </c>
      <c r="DZ6" t="b">
        <v>1</v>
      </c>
      <c r="EA6">
        <v>1681984077</v>
      </c>
      <c r="EB6">
        <v>402.72539999999998</v>
      </c>
      <c r="EC6">
        <v>399.99599999999998</v>
      </c>
      <c r="ED6">
        <v>24.434813333333299</v>
      </c>
      <c r="EE6">
        <v>23.591480000000001</v>
      </c>
      <c r="EF6">
        <v>402.83980000000003</v>
      </c>
      <c r="EG6">
        <v>23.298926666666699</v>
      </c>
      <c r="EH6">
        <v>277.890533333333</v>
      </c>
      <c r="EI6">
        <v>100.722866666667</v>
      </c>
      <c r="EJ6">
        <v>9.9964200000000003E-2</v>
      </c>
      <c r="EK6">
        <v>30.107786666666701</v>
      </c>
      <c r="EL6">
        <v>30.701266666666701</v>
      </c>
      <c r="EM6">
        <v>26.0730066666667</v>
      </c>
      <c r="EN6">
        <v>0</v>
      </c>
      <c r="EO6">
        <v>0</v>
      </c>
      <c r="EP6">
        <v>9991.0859999999993</v>
      </c>
      <c r="EQ6">
        <v>0</v>
      </c>
      <c r="ER6">
        <v>1257.7926666666699</v>
      </c>
      <c r="ES6">
        <v>2.7293500000000002</v>
      </c>
      <c r="ET6">
        <v>412.81253333333302</v>
      </c>
      <c r="EU6">
        <v>409.66053333333298</v>
      </c>
      <c r="EV6">
        <v>0.84334779999999998</v>
      </c>
      <c r="EW6">
        <v>399.99599999999998</v>
      </c>
      <c r="EX6">
        <v>23.591480000000001</v>
      </c>
      <c r="EY6">
        <v>2.461144</v>
      </c>
      <c r="EZ6">
        <v>2.37619933333333</v>
      </c>
      <c r="FA6">
        <v>20.7717666666667</v>
      </c>
      <c r="FB6">
        <v>20.202493333333301</v>
      </c>
      <c r="FC6">
        <v>1200.0060000000001</v>
      </c>
      <c r="FD6">
        <v>0.96700253333333297</v>
      </c>
      <c r="FE6">
        <v>3.2997573333333301E-2</v>
      </c>
      <c r="FF6">
        <v>0</v>
      </c>
      <c r="FG6">
        <v>1004.88153333333</v>
      </c>
      <c r="FH6">
        <v>4.9997999999999996</v>
      </c>
      <c r="FI6">
        <v>12340.1466666667</v>
      </c>
      <c r="FJ6">
        <v>11590.24</v>
      </c>
      <c r="FK6">
        <v>36.953800000000001</v>
      </c>
      <c r="FL6">
        <v>38.599800000000002</v>
      </c>
      <c r="FM6">
        <v>37.311999999999998</v>
      </c>
      <c r="FN6">
        <v>38.487400000000001</v>
      </c>
      <c r="FO6">
        <v>39.561999999999998</v>
      </c>
      <c r="FP6">
        <v>1155.5719999999999</v>
      </c>
      <c r="FQ6">
        <v>39.433999999999997</v>
      </c>
      <c r="FR6">
        <v>0</v>
      </c>
      <c r="FS6">
        <v>81.5</v>
      </c>
      <c r="FT6">
        <v>0</v>
      </c>
      <c r="FU6">
        <v>1002.64256</v>
      </c>
      <c r="FV6">
        <v>-215.401769529445</v>
      </c>
      <c r="FW6">
        <v>-2540.7769266072901</v>
      </c>
      <c r="FX6">
        <v>12312.864</v>
      </c>
      <c r="FY6">
        <v>15</v>
      </c>
      <c r="FZ6">
        <v>0</v>
      </c>
      <c r="GA6" t="s">
        <v>301</v>
      </c>
      <c r="GB6">
        <v>1677862641</v>
      </c>
      <c r="GC6">
        <v>1677862632</v>
      </c>
      <c r="GD6">
        <v>0</v>
      </c>
      <c r="GE6">
        <v>1.395</v>
      </c>
      <c r="GF6">
        <v>0.15</v>
      </c>
      <c r="GG6">
        <v>3.0830000000000002</v>
      </c>
      <c r="GH6">
        <v>0.99099999999999999</v>
      </c>
      <c r="GI6">
        <v>401</v>
      </c>
      <c r="GJ6">
        <v>15</v>
      </c>
      <c r="GK6">
        <v>0.55000000000000004</v>
      </c>
      <c r="GL6">
        <v>0.16</v>
      </c>
      <c r="GM6">
        <v>4.6091676190476196</v>
      </c>
      <c r="GN6">
        <v>-33.600580597402598</v>
      </c>
      <c r="GO6">
        <v>3.4718014719605099</v>
      </c>
      <c r="GP6">
        <v>0</v>
      </c>
      <c r="GQ6">
        <v>1016.27091176471</v>
      </c>
      <c r="GR6">
        <v>-239.301100056433</v>
      </c>
      <c r="GS6">
        <v>23.571502595504199</v>
      </c>
      <c r="GT6">
        <v>0</v>
      </c>
      <c r="GU6">
        <v>0.89058847619047599</v>
      </c>
      <c r="GV6">
        <v>-0.87880324675324595</v>
      </c>
      <c r="GW6">
        <v>8.9682513432568195E-2</v>
      </c>
      <c r="GX6">
        <v>0</v>
      </c>
      <c r="GY6">
        <v>0</v>
      </c>
      <c r="GZ6">
        <v>3</v>
      </c>
      <c r="HA6" t="s">
        <v>312</v>
      </c>
      <c r="HB6">
        <v>2.8698600000000001</v>
      </c>
      <c r="HC6">
        <v>2.75922</v>
      </c>
      <c r="HD6">
        <v>8.8719300000000001E-2</v>
      </c>
      <c r="HE6">
        <v>8.7978799999999996E-2</v>
      </c>
      <c r="HF6">
        <v>0.110016</v>
      </c>
      <c r="HG6">
        <v>0.109524</v>
      </c>
      <c r="HH6">
        <v>24924.5</v>
      </c>
      <c r="HI6">
        <v>19646.599999999999</v>
      </c>
      <c r="HJ6">
        <v>28653.3</v>
      </c>
      <c r="HK6">
        <v>22527.9</v>
      </c>
      <c r="HL6">
        <v>41764.9</v>
      </c>
      <c r="HM6">
        <v>31791.200000000001</v>
      </c>
      <c r="HN6">
        <v>53458.9</v>
      </c>
      <c r="HO6">
        <v>40317.599999999999</v>
      </c>
      <c r="HP6">
        <v>1.51135</v>
      </c>
      <c r="HQ6">
        <v>2.5861999999999998</v>
      </c>
      <c r="HR6">
        <v>0.14305100000000001</v>
      </c>
      <c r="HS6">
        <v>-0.14418400000000001</v>
      </c>
      <c r="HT6">
        <v>28.390899999999998</v>
      </c>
      <c r="HU6">
        <v>28.138200000000001</v>
      </c>
      <c r="HV6">
        <v>45.091999999999999</v>
      </c>
      <c r="HW6">
        <v>33.162999999999997</v>
      </c>
      <c r="HX6">
        <v>22.825399999999998</v>
      </c>
      <c r="HY6">
        <v>63.419899999999998</v>
      </c>
      <c r="HZ6">
        <v>0</v>
      </c>
      <c r="IA6">
        <v>2</v>
      </c>
      <c r="IB6">
        <v>0.12956799999999999</v>
      </c>
      <c r="IC6">
        <v>0</v>
      </c>
      <c r="ID6">
        <v>20.260899999999999</v>
      </c>
      <c r="IE6">
        <v>5.2529300000000001</v>
      </c>
      <c r="IF6">
        <v>11.9849</v>
      </c>
      <c r="IG6">
        <v>4.9817499999999999</v>
      </c>
      <c r="IH6">
        <v>3.2976999999999999</v>
      </c>
      <c r="II6">
        <v>9999</v>
      </c>
      <c r="IJ6">
        <v>9999</v>
      </c>
      <c r="IK6">
        <v>9999</v>
      </c>
      <c r="IL6">
        <v>999.9</v>
      </c>
      <c r="IM6">
        <v>4.9703900000000001</v>
      </c>
      <c r="IN6">
        <v>1.8745400000000001</v>
      </c>
      <c r="IO6">
        <v>1.8707400000000001</v>
      </c>
      <c r="IP6">
        <v>1.8745400000000001</v>
      </c>
      <c r="IQ6">
        <v>1.87042</v>
      </c>
      <c r="IR6">
        <v>1.8736600000000001</v>
      </c>
      <c r="IS6">
        <v>1.8757600000000001</v>
      </c>
      <c r="IT6">
        <v>1.8742399999999999</v>
      </c>
      <c r="IU6">
        <v>0</v>
      </c>
      <c r="IV6">
        <v>0</v>
      </c>
      <c r="IW6">
        <v>0</v>
      </c>
      <c r="IX6">
        <v>0</v>
      </c>
      <c r="IY6" t="s">
        <v>303</v>
      </c>
      <c r="IZ6" t="s">
        <v>304</v>
      </c>
      <c r="JA6" t="s">
        <v>305</v>
      </c>
      <c r="JB6" t="s">
        <v>305</v>
      </c>
      <c r="JC6" t="s">
        <v>305</v>
      </c>
      <c r="JD6" t="s">
        <v>305</v>
      </c>
      <c r="JE6">
        <v>0</v>
      </c>
      <c r="JF6">
        <v>100</v>
      </c>
      <c r="JG6">
        <v>100</v>
      </c>
      <c r="JH6">
        <v>-0.128</v>
      </c>
      <c r="JI6">
        <v>1.1346000000000001</v>
      </c>
      <c r="JJ6">
        <v>-1.9404448357930499</v>
      </c>
      <c r="JK6">
        <v>3.7615693108519802E-3</v>
      </c>
      <c r="JL6">
        <v>2.0286125053024199E-6</v>
      </c>
      <c r="JM6">
        <v>-2.8431522489916698E-10</v>
      </c>
      <c r="JN6">
        <v>0.442181787969469</v>
      </c>
      <c r="JO6">
        <v>5.99824452263635E-2</v>
      </c>
      <c r="JP6">
        <v>-2.0351725269219302E-3</v>
      </c>
      <c r="JQ6">
        <v>3.1702326575559498E-5</v>
      </c>
      <c r="JR6">
        <v>3</v>
      </c>
      <c r="JS6">
        <v>2024</v>
      </c>
      <c r="JT6">
        <v>2</v>
      </c>
      <c r="JU6">
        <v>24</v>
      </c>
      <c r="JV6">
        <v>68690.7</v>
      </c>
      <c r="JW6">
        <v>68690.899999999994</v>
      </c>
      <c r="JX6">
        <v>1.34277</v>
      </c>
      <c r="JY6">
        <v>2.4328599999999998</v>
      </c>
      <c r="JZ6">
        <v>2.1484399999999999</v>
      </c>
      <c r="KA6">
        <v>2.6220699999999999</v>
      </c>
      <c r="KB6">
        <v>2.2497600000000002</v>
      </c>
      <c r="KC6">
        <v>2.4304199999999998</v>
      </c>
      <c r="KD6">
        <v>36.718000000000004</v>
      </c>
      <c r="KE6">
        <v>15.568</v>
      </c>
      <c r="KF6">
        <v>18</v>
      </c>
      <c r="KG6">
        <v>259.21199999999999</v>
      </c>
      <c r="KH6">
        <v>1122.93</v>
      </c>
      <c r="KI6">
        <v>29.424900000000001</v>
      </c>
      <c r="KJ6">
        <v>29.197099999999999</v>
      </c>
      <c r="KK6">
        <v>30.000299999999999</v>
      </c>
      <c r="KL6">
        <v>29.1129</v>
      </c>
      <c r="KM6">
        <v>29.008600000000001</v>
      </c>
      <c r="KN6">
        <v>26.915099999999999</v>
      </c>
      <c r="KO6">
        <v>-30</v>
      </c>
      <c r="KP6">
        <v>-30</v>
      </c>
      <c r="KQ6">
        <v>-999.9</v>
      </c>
      <c r="KR6">
        <v>400</v>
      </c>
      <c r="KS6">
        <v>0</v>
      </c>
      <c r="KT6">
        <v>101.7</v>
      </c>
      <c r="KU6">
        <v>86.561899999999994</v>
      </c>
    </row>
    <row r="7" spans="1:307" x14ac:dyDescent="0.35">
      <c r="A7">
        <f t="shared" si="46"/>
        <v>2</v>
      </c>
      <c r="B7">
        <v>1</v>
      </c>
      <c r="C7" t="s">
        <v>521</v>
      </c>
      <c r="D7" t="s">
        <v>524</v>
      </c>
      <c r="E7">
        <v>2</v>
      </c>
      <c r="F7">
        <v>3</v>
      </c>
      <c r="G7">
        <v>6</v>
      </c>
      <c r="H7">
        <v>1681984232</v>
      </c>
      <c r="I7">
        <v>531</v>
      </c>
      <c r="J7" t="s">
        <v>319</v>
      </c>
      <c r="K7" t="s">
        <v>320</v>
      </c>
      <c r="L7" s="6">
        <f t="shared" si="47"/>
        <v>1.7013888888888218E-3</v>
      </c>
      <c r="M7">
        <v>15</v>
      </c>
      <c r="N7">
        <f t="shared" si="0"/>
        <v>3.2822202241143881</v>
      </c>
      <c r="O7">
        <f t="shared" si="1"/>
        <v>1.0691703298271527</v>
      </c>
      <c r="P7" s="1">
        <f t="shared" si="2"/>
        <v>0.81454937815072581</v>
      </c>
      <c r="Q7">
        <f t="shared" si="3"/>
        <v>0.76348866546801419</v>
      </c>
      <c r="R7">
        <f t="shared" si="4"/>
        <v>0.98045378096736369</v>
      </c>
      <c r="S7">
        <v>1681984224</v>
      </c>
      <c r="T7">
        <f t="shared" si="5"/>
        <v>5.0568260001737407E-3</v>
      </c>
      <c r="U7">
        <f t="shared" si="6"/>
        <v>5.0568260001737411</v>
      </c>
      <c r="V7">
        <f t="shared" si="7"/>
        <v>16.597616567597722</v>
      </c>
      <c r="W7">
        <f t="shared" si="8"/>
        <v>395.38753333333301</v>
      </c>
      <c r="X7">
        <f t="shared" si="9"/>
        <v>322.06266940521579</v>
      </c>
      <c r="Y7">
        <f t="shared" si="10"/>
        <v>32.470778043651606</v>
      </c>
      <c r="Z7">
        <f t="shared" si="11"/>
        <v>39.863486382335864</v>
      </c>
      <c r="AA7" s="1">
        <f t="shared" si="12"/>
        <v>16.597616567597722</v>
      </c>
      <c r="AB7" s="1">
        <f t="shared" si="13"/>
        <v>0.42871677410061437</v>
      </c>
      <c r="AC7">
        <f>IF(LEFT(DX7,1)&lt;&gt;"0",IF(LEFT(DX7,1)="1",3,DY7),[1]Measurements!$D$5+[1]Measurements!$E$5*(EP7*EI7/([1]Measurements!$K$5*1000))+[1]Measurements!$F$5*(EP7*EI7/([1]Measurements!$K$5*1000))*MAX(MIN(DV7,[1]Measurements!$J$5),[1]Measurements!$I$5)*MAX(MIN(DV7,[1]Measurements!$J$5),[1]Measurements!$I$5)+[1]Measurements!$G$5*MAX(MIN(DV7,[1]Measurements!$J$5),[1]Measurements!$I$5)*(EP7*EI7/([1]Measurements!$K$5*1000))+[1]Measurements!$H$5*(EP7*EI7/([1]Measurements!$K$5*1000))*(EP7*EI7/([1]Measurements!$K$5*1000)))</f>
        <v>3.0232603000416121</v>
      </c>
      <c r="AD7">
        <f t="shared" si="14"/>
        <v>0.39758061020558066</v>
      </c>
      <c r="AE7">
        <f t="shared" si="15"/>
        <v>0.25109664035880608</v>
      </c>
      <c r="AF7">
        <f t="shared" si="16"/>
        <v>193.80284398040271</v>
      </c>
      <c r="AG7">
        <f>(EK7+(AF7+2*0.95*0.0000000567*(((EK7+[1]Measurements!$B$7)+273)^4-(EK7+273)^4)-44100*T7)/(1.84*29.3*AC7+8*0.95*0.0000000567*(EK7+273)^3))</f>
        <v>29.516760669121453</v>
      </c>
      <c r="AH7">
        <f>([1]Measurements!$C$7*EL7+[1]Measurements!$D$7*EM7+[1]Measurements!$E$7*AG7)</f>
        <v>28.543026666666702</v>
      </c>
      <c r="AI7">
        <f t="shared" si="17"/>
        <v>3.9166432432738647</v>
      </c>
      <c r="AJ7">
        <f t="shared" si="18"/>
        <v>63.96859438815369</v>
      </c>
      <c r="AK7">
        <f t="shared" si="19"/>
        <v>2.6762248694305208</v>
      </c>
      <c r="AL7">
        <f t="shared" si="20"/>
        <v>4.1836543307353482</v>
      </c>
      <c r="AM7">
        <f t="shared" si="21"/>
        <v>1.2404183738433439</v>
      </c>
      <c r="AN7" s="1">
        <f t="shared" si="22"/>
        <v>-223.00602660766197</v>
      </c>
      <c r="AO7" s="1">
        <f t="shared" si="23"/>
        <v>185.91727060344735</v>
      </c>
      <c r="AP7" s="1">
        <f>2*0.95*0.0000000567*(((EK7+[1]Measurements!$B$7)+273)^4-(AH7+273)^4)</f>
        <v>13.553976938455776</v>
      </c>
      <c r="AQ7">
        <f t="shared" si="24"/>
        <v>170.26806491464387</v>
      </c>
      <c r="AR7">
        <f t="shared" si="25"/>
        <v>4.6829954360023693</v>
      </c>
      <c r="AS7">
        <f t="shared" si="26"/>
        <v>4.3800274898756735</v>
      </c>
      <c r="AT7">
        <v>409.588023324311</v>
      </c>
      <c r="AU7">
        <v>402.07168484848501</v>
      </c>
      <c r="AV7">
        <v>-0.48878570458438098</v>
      </c>
      <c r="AW7">
        <v>66.595346981440699</v>
      </c>
      <c r="AX7" s="1">
        <f t="shared" si="27"/>
        <v>5.0568260001737411</v>
      </c>
      <c r="AY7">
        <v>23.4865553985315</v>
      </c>
      <c r="AZ7">
        <v>26.737206993007</v>
      </c>
      <c r="BA7">
        <v>2.5047377622379501E-2</v>
      </c>
      <c r="BB7">
        <v>77.180000000000007</v>
      </c>
      <c r="BC7">
        <v>3</v>
      </c>
      <c r="BD7">
        <v>1</v>
      </c>
      <c r="BE7">
        <f>IF(BC7*[1]Measurements!$H$13&gt;=BG7,1,(BG7/(BG7-BC7*[1]Measurements!$H$13)))</f>
        <v>1</v>
      </c>
      <c r="BF7">
        <f t="shared" si="28"/>
        <v>0</v>
      </c>
      <c r="BG7">
        <f>MAX(0,([1]Measurements!$B$13+[1]Measurements!$C$13*EP7)/(1+[1]Measurements!$D$13*EP7)*EI7/(EK7+273)*[1]Measurements!$E$13)</f>
        <v>52793.397491315212</v>
      </c>
      <c r="BH7" t="s">
        <v>297</v>
      </c>
      <c r="BI7">
        <v>10288.9</v>
      </c>
      <c r="BJ7">
        <v>1.016</v>
      </c>
      <c r="BK7">
        <v>4.5720000000000001</v>
      </c>
      <c r="BL7">
        <f t="shared" si="29"/>
        <v>0.77777777777777779</v>
      </c>
      <c r="BM7">
        <v>-1</v>
      </c>
      <c r="BN7" t="s">
        <v>321</v>
      </c>
      <c r="BO7">
        <v>10148.700000000001</v>
      </c>
      <c r="BP7">
        <v>558.66496153846197</v>
      </c>
      <c r="BQ7">
        <v>726.94506574163495</v>
      </c>
      <c r="BR7">
        <f t="shared" si="30"/>
        <v>0.23148943728160853</v>
      </c>
      <c r="BS7">
        <v>0.5</v>
      </c>
      <c r="BT7">
        <f t="shared" si="31"/>
        <v>1009.1848401971022</v>
      </c>
      <c r="BU7">
        <f t="shared" si="32"/>
        <v>16.597616567597722</v>
      </c>
      <c r="BV7">
        <f t="shared" si="33"/>
        <v>116.80781538517861</v>
      </c>
      <c r="BW7">
        <f t="shared" si="34"/>
        <v>1.7437456317874099E-2</v>
      </c>
      <c r="BX7">
        <f t="shared" si="35"/>
        <v>-0.99371066643758621</v>
      </c>
      <c r="BY7">
        <f t="shared" si="36"/>
        <v>1.3039425914560272</v>
      </c>
      <c r="BZ7" t="s">
        <v>299</v>
      </c>
      <c r="CA7">
        <v>0</v>
      </c>
      <c r="CB7">
        <f t="shared" si="37"/>
        <v>1.3039425914560272</v>
      </c>
      <c r="CC7">
        <f t="shared" si="38"/>
        <v>0.99820627079967073</v>
      </c>
      <c r="CD7">
        <f t="shared" si="39"/>
        <v>0.23190541279224838</v>
      </c>
      <c r="CE7">
        <f t="shared" si="40"/>
        <v>-221.0405067711084</v>
      </c>
      <c r="CF7">
        <f t="shared" si="41"/>
        <v>0.23181342660698126</v>
      </c>
      <c r="CG7">
        <f t="shared" si="42"/>
        <v>-203.14203198583661</v>
      </c>
      <c r="CH7">
        <f t="shared" si="43"/>
        <v>5.4127494249196014E-4</v>
      </c>
      <c r="CI7">
        <f t="shared" si="44"/>
        <v>0.99945872505750799</v>
      </c>
      <c r="CJ7">
        <v>611</v>
      </c>
      <c r="CK7">
        <v>290</v>
      </c>
      <c r="CL7">
        <v>687.54</v>
      </c>
      <c r="CM7">
        <v>155</v>
      </c>
      <c r="CN7">
        <v>10148.700000000001</v>
      </c>
      <c r="CO7">
        <v>685.02</v>
      </c>
      <c r="CP7">
        <v>2.52</v>
      </c>
      <c r="CQ7">
        <v>300</v>
      </c>
      <c r="CR7">
        <v>24.1</v>
      </c>
      <c r="CS7">
        <v>726.94506574163495</v>
      </c>
      <c r="CT7">
        <v>1.2522099211665001</v>
      </c>
      <c r="CU7">
        <v>-42.546704649476098</v>
      </c>
      <c r="CV7">
        <v>1.1203770615439801</v>
      </c>
      <c r="CW7">
        <v>0.98095402349477701</v>
      </c>
      <c r="CX7">
        <v>-7.3957323692992304E-3</v>
      </c>
      <c r="CY7">
        <v>290</v>
      </c>
      <c r="CZ7">
        <v>683.51</v>
      </c>
      <c r="DA7">
        <v>665</v>
      </c>
      <c r="DB7">
        <v>10122.1</v>
      </c>
      <c r="DC7">
        <v>684.91</v>
      </c>
      <c r="DD7">
        <v>-1.4</v>
      </c>
      <c r="DR7">
        <f>[1]Measurements!$B$11*EQ7+[1]Measurements!$C$11*ER7+[1]Measurements!$F$11*FC7*(1-FF7)</f>
        <v>1200.0026666666699</v>
      </c>
      <c r="DS7">
        <f t="shared" si="45"/>
        <v>1009.1848401971022</v>
      </c>
      <c r="DT7">
        <f>([1]Measurements!$B$11*[1]Measurements!$D$9+[1]Measurements!$C$11*[1]Measurements!$D$9+[1]Measurements!$F$11*((FP7+FH7)/MAX(FP7+FH7+FQ7, 0.1)*[1]Measurements!$I$9+FQ7/MAX(FP7+FH7+FQ7, 0.1)*[1]Measurements!$J$9))/([1]Measurements!$B$11+[1]Measurements!$C$11+[1]Measurements!$F$11)</f>
        <v>0.84098549797425404</v>
      </c>
      <c r="DU7">
        <f>([1]Measurements!$B$11*[1]Measurements!$K$9+[1]Measurements!$C$11*[1]Measurements!$K$9+[1]Measurements!$F$11*((FP7+FH7)/MAX(FP7+FH7+FQ7, 0.1)*[1]Measurements!$P$9+FQ7/MAX(FP7+FH7+FQ7, 0.1)*[1]Measurements!$Q$9))/([1]Measurements!$B$11+[1]Measurements!$C$11+[1]Measurements!$F$11)</f>
        <v>0.16150201109031051</v>
      </c>
      <c r="DV7">
        <v>2</v>
      </c>
      <c r="DW7">
        <v>0.5</v>
      </c>
      <c r="DX7" t="s">
        <v>300</v>
      </c>
      <c r="DY7">
        <v>2</v>
      </c>
      <c r="DZ7" t="b">
        <v>1</v>
      </c>
      <c r="EA7">
        <v>1681984224</v>
      </c>
      <c r="EB7">
        <v>395.38753333333301</v>
      </c>
      <c r="EC7">
        <v>399.98566666666699</v>
      </c>
      <c r="ED7">
        <v>26.544239999999999</v>
      </c>
      <c r="EE7">
        <v>23.487973333333301</v>
      </c>
      <c r="EF7">
        <v>395.54026666666698</v>
      </c>
      <c r="EG7">
        <v>25.372486666666699</v>
      </c>
      <c r="EH7">
        <v>279.01773333333301</v>
      </c>
      <c r="EI7">
        <v>100.72133333333301</v>
      </c>
      <c r="EJ7">
        <v>9.9969873333333306E-2</v>
      </c>
      <c r="EK7">
        <v>29.683693333333299</v>
      </c>
      <c r="EL7">
        <v>28.543026666666702</v>
      </c>
      <c r="EM7">
        <v>24.6845</v>
      </c>
      <c r="EN7">
        <v>0</v>
      </c>
      <c r="EO7">
        <v>0</v>
      </c>
      <c r="EP7">
        <v>10001.385333333301</v>
      </c>
      <c r="EQ7">
        <v>0</v>
      </c>
      <c r="ER7">
        <v>934.45346666666705</v>
      </c>
      <c r="ES7">
        <v>-4.5980674333333296</v>
      </c>
      <c r="ET7">
        <v>406.16853333333302</v>
      </c>
      <c r="EU7">
        <v>409.60640000000001</v>
      </c>
      <c r="EV7">
        <v>3.0562659999999999</v>
      </c>
      <c r="EW7">
        <v>399.98566666666699</v>
      </c>
      <c r="EX7">
        <v>23.487973333333301</v>
      </c>
      <c r="EY7">
        <v>2.6735726666666699</v>
      </c>
      <c r="EZ7">
        <v>2.3657400000000002</v>
      </c>
      <c r="FA7">
        <v>22.123366666666701</v>
      </c>
      <c r="FB7">
        <v>20.131146666666702</v>
      </c>
      <c r="FC7">
        <v>1200.0026666666699</v>
      </c>
      <c r="FD7">
        <v>0.967010066666667</v>
      </c>
      <c r="FE7">
        <v>3.2989879999999999E-2</v>
      </c>
      <c r="FF7">
        <v>0</v>
      </c>
      <c r="FG7">
        <v>561.07713333333299</v>
      </c>
      <c r="FH7">
        <v>4.9997999999999996</v>
      </c>
      <c r="FI7">
        <v>7025.2773333333298</v>
      </c>
      <c r="FJ7">
        <v>11590.246666666701</v>
      </c>
      <c r="FK7">
        <v>36.695399999999999</v>
      </c>
      <c r="FL7">
        <v>38.436999999999998</v>
      </c>
      <c r="FM7">
        <v>37.1291333333333</v>
      </c>
      <c r="FN7">
        <v>38.311999999999998</v>
      </c>
      <c r="FO7">
        <v>39.395666666666699</v>
      </c>
      <c r="FP7">
        <v>1155.5826666666701</v>
      </c>
      <c r="FQ7">
        <v>39.42</v>
      </c>
      <c r="FR7">
        <v>0</v>
      </c>
      <c r="FS7">
        <v>145.90000009536701</v>
      </c>
      <c r="FT7">
        <v>0</v>
      </c>
      <c r="FU7">
        <v>558.66496153846197</v>
      </c>
      <c r="FV7">
        <v>-212.513264660321</v>
      </c>
      <c r="FW7">
        <v>-2677.2670049083799</v>
      </c>
      <c r="FX7">
        <v>6995.1407692307703</v>
      </c>
      <c r="FY7">
        <v>15</v>
      </c>
      <c r="FZ7">
        <v>0</v>
      </c>
      <c r="GA7" t="s">
        <v>301</v>
      </c>
      <c r="GB7">
        <v>1677862641</v>
      </c>
      <c r="GC7">
        <v>1677862632</v>
      </c>
      <c r="GD7">
        <v>0</v>
      </c>
      <c r="GE7">
        <v>1.395</v>
      </c>
      <c r="GF7">
        <v>0.15</v>
      </c>
      <c r="GG7">
        <v>3.0830000000000002</v>
      </c>
      <c r="GH7">
        <v>0.99099999999999999</v>
      </c>
      <c r="GI7">
        <v>401</v>
      </c>
      <c r="GJ7">
        <v>15</v>
      </c>
      <c r="GK7">
        <v>0.55000000000000004</v>
      </c>
      <c r="GL7">
        <v>0.16</v>
      </c>
      <c r="GM7">
        <v>-2.069035575</v>
      </c>
      <c r="GN7">
        <v>-53.059338654135303</v>
      </c>
      <c r="GO7">
        <v>5.2197718623815703</v>
      </c>
      <c r="GP7">
        <v>0</v>
      </c>
      <c r="GQ7">
        <v>571.76329411764698</v>
      </c>
      <c r="GR7">
        <v>-219.43636363981099</v>
      </c>
      <c r="GS7">
        <v>21.538217036002901</v>
      </c>
      <c r="GT7">
        <v>0</v>
      </c>
      <c r="GU7">
        <v>2.9320165</v>
      </c>
      <c r="GV7">
        <v>2.6132278195488698</v>
      </c>
      <c r="GW7">
        <v>0.25694465009559903</v>
      </c>
      <c r="GX7">
        <v>0</v>
      </c>
      <c r="GY7">
        <v>0</v>
      </c>
      <c r="GZ7">
        <v>3</v>
      </c>
      <c r="HA7" t="s">
        <v>312</v>
      </c>
      <c r="HB7">
        <v>2.86998</v>
      </c>
      <c r="HC7">
        <v>2.7591600000000001</v>
      </c>
      <c r="HD7">
        <v>8.7202299999999996E-2</v>
      </c>
      <c r="HE7">
        <v>8.7981400000000001E-2</v>
      </c>
      <c r="HF7">
        <v>0.117672</v>
      </c>
      <c r="HG7">
        <v>0.10913399999999999</v>
      </c>
      <c r="HH7">
        <v>24966.6</v>
      </c>
      <c r="HI7">
        <v>19646.7</v>
      </c>
      <c r="HJ7">
        <v>28654</v>
      </c>
      <c r="HK7">
        <v>22528.1</v>
      </c>
      <c r="HL7">
        <v>41406.5</v>
      </c>
      <c r="HM7">
        <v>31806.1</v>
      </c>
      <c r="HN7">
        <v>53460.4</v>
      </c>
      <c r="HO7">
        <v>40318.9</v>
      </c>
      <c r="HP7">
        <v>1.5082199999999999</v>
      </c>
      <c r="HQ7">
        <v>2.5865</v>
      </c>
      <c r="HR7">
        <v>4.7266500000000003E-2</v>
      </c>
      <c r="HS7">
        <v>-0.178978</v>
      </c>
      <c r="HT7">
        <v>27.869800000000001</v>
      </c>
      <c r="HU7">
        <v>27.609000000000002</v>
      </c>
      <c r="HV7">
        <v>44.853999999999999</v>
      </c>
      <c r="HW7">
        <v>33.264000000000003</v>
      </c>
      <c r="HX7">
        <v>22.834099999999999</v>
      </c>
      <c r="HY7">
        <v>62.939900000000002</v>
      </c>
      <c r="HZ7">
        <v>0</v>
      </c>
      <c r="IA7">
        <v>2</v>
      </c>
      <c r="IB7">
        <v>0.127774</v>
      </c>
      <c r="IC7">
        <v>0</v>
      </c>
      <c r="ID7">
        <v>20.261500000000002</v>
      </c>
      <c r="IE7">
        <v>5.2523299999999997</v>
      </c>
      <c r="IF7">
        <v>11.983599999999999</v>
      </c>
      <c r="IG7">
        <v>4.9817499999999999</v>
      </c>
      <c r="IH7">
        <v>3.2976999999999999</v>
      </c>
      <c r="II7">
        <v>9999</v>
      </c>
      <c r="IJ7">
        <v>9999</v>
      </c>
      <c r="IK7">
        <v>9999</v>
      </c>
      <c r="IL7">
        <v>999.9</v>
      </c>
      <c r="IM7">
        <v>4.9703799999999996</v>
      </c>
      <c r="IN7">
        <v>1.8745499999999999</v>
      </c>
      <c r="IO7">
        <v>1.8707400000000001</v>
      </c>
      <c r="IP7">
        <v>1.8745400000000001</v>
      </c>
      <c r="IQ7">
        <v>1.87042</v>
      </c>
      <c r="IR7">
        <v>1.8736699999999999</v>
      </c>
      <c r="IS7">
        <v>1.8757600000000001</v>
      </c>
      <c r="IT7">
        <v>1.8742399999999999</v>
      </c>
      <c r="IU7">
        <v>0</v>
      </c>
      <c r="IV7">
        <v>0</v>
      </c>
      <c r="IW7">
        <v>0</v>
      </c>
      <c r="IX7">
        <v>0</v>
      </c>
      <c r="IY7" t="s">
        <v>303</v>
      </c>
      <c r="IZ7" t="s">
        <v>304</v>
      </c>
      <c r="JA7" t="s">
        <v>305</v>
      </c>
      <c r="JB7" t="s">
        <v>305</v>
      </c>
      <c r="JC7" t="s">
        <v>305</v>
      </c>
      <c r="JD7" t="s">
        <v>305</v>
      </c>
      <c r="JE7">
        <v>0</v>
      </c>
      <c r="JF7">
        <v>100</v>
      </c>
      <c r="JG7">
        <v>100</v>
      </c>
      <c r="JH7">
        <v>-0.17499999999999999</v>
      </c>
      <c r="JI7">
        <v>1.1754</v>
      </c>
      <c r="JJ7">
        <v>-1.9404448357930499</v>
      </c>
      <c r="JK7">
        <v>3.7615693108519802E-3</v>
      </c>
      <c r="JL7">
        <v>2.0286125053024199E-6</v>
      </c>
      <c r="JM7">
        <v>-2.8431522489916698E-10</v>
      </c>
      <c r="JN7">
        <v>0.442181787969469</v>
      </c>
      <c r="JO7">
        <v>5.99824452263635E-2</v>
      </c>
      <c r="JP7">
        <v>-2.0351725269219302E-3</v>
      </c>
      <c r="JQ7">
        <v>3.1702326575559498E-5</v>
      </c>
      <c r="JR7">
        <v>3</v>
      </c>
      <c r="JS7">
        <v>2024</v>
      </c>
      <c r="JT7">
        <v>2</v>
      </c>
      <c r="JU7">
        <v>24</v>
      </c>
      <c r="JV7">
        <v>68693.2</v>
      </c>
      <c r="JW7">
        <v>68693.3</v>
      </c>
      <c r="JX7">
        <v>1.34399</v>
      </c>
      <c r="JY7">
        <v>2.4328599999999998</v>
      </c>
      <c r="JZ7">
        <v>2.1484399999999999</v>
      </c>
      <c r="KA7">
        <v>2.6220699999999999</v>
      </c>
      <c r="KB7">
        <v>2.2497600000000002</v>
      </c>
      <c r="KC7">
        <v>2.4658199999999999</v>
      </c>
      <c r="KD7">
        <v>36.812899999999999</v>
      </c>
      <c r="KE7">
        <v>15.5505</v>
      </c>
      <c r="KF7">
        <v>18</v>
      </c>
      <c r="KG7">
        <v>258.072</v>
      </c>
      <c r="KH7">
        <v>1123.25</v>
      </c>
      <c r="KI7">
        <v>29.312999999999999</v>
      </c>
      <c r="KJ7">
        <v>29.2014</v>
      </c>
      <c r="KK7">
        <v>29.999700000000001</v>
      </c>
      <c r="KL7">
        <v>29.125800000000002</v>
      </c>
      <c r="KM7">
        <v>29.004200000000001</v>
      </c>
      <c r="KN7">
        <v>26.921399999999998</v>
      </c>
      <c r="KO7">
        <v>-30</v>
      </c>
      <c r="KP7">
        <v>-30</v>
      </c>
      <c r="KQ7">
        <v>-999.9</v>
      </c>
      <c r="KR7">
        <v>400</v>
      </c>
      <c r="KS7">
        <v>0</v>
      </c>
      <c r="KT7">
        <v>101.703</v>
      </c>
      <c r="KU7">
        <v>86.563999999999993</v>
      </c>
    </row>
    <row r="8" spans="1:307" x14ac:dyDescent="0.35">
      <c r="A8">
        <f>A2+5</f>
        <v>7</v>
      </c>
      <c r="B8">
        <v>2</v>
      </c>
      <c r="C8" t="s">
        <v>521</v>
      </c>
      <c r="D8" t="s">
        <v>525</v>
      </c>
      <c r="E8">
        <v>1</v>
      </c>
      <c r="F8">
        <v>1</v>
      </c>
      <c r="G8">
        <v>7</v>
      </c>
      <c r="H8">
        <v>1681984563.0999999</v>
      </c>
      <c r="I8">
        <v>862.09999990463302</v>
      </c>
      <c r="J8" t="s">
        <v>322</v>
      </c>
      <c r="K8" t="s">
        <v>323</v>
      </c>
      <c r="L8" s="6">
        <f t="shared" si="47"/>
        <v>3.8310185185185253E-3</v>
      </c>
      <c r="M8">
        <v>15</v>
      </c>
      <c r="N8">
        <f t="shared" si="0"/>
        <v>0.89506755597106147</v>
      </c>
      <c r="O8">
        <f t="shared" si="1"/>
        <v>-4.3181771083872471</v>
      </c>
      <c r="P8" s="1">
        <f t="shared" si="2"/>
        <v>0.89931509337192816</v>
      </c>
      <c r="Q8">
        <f t="shared" si="3"/>
        <v>1.7177293236595035E-2</v>
      </c>
      <c r="R8">
        <f t="shared" si="4"/>
        <v>3.4166307446222656E-2</v>
      </c>
      <c r="S8">
        <v>1681984555.0999999</v>
      </c>
      <c r="T8">
        <f t="shared" si="5"/>
        <v>4.1719714132298967E-4</v>
      </c>
      <c r="U8">
        <f t="shared" si="6"/>
        <v>0.41719714132298968</v>
      </c>
      <c r="V8">
        <f t="shared" si="7"/>
        <v>0.37341962564208192</v>
      </c>
      <c r="W8">
        <f t="shared" si="8"/>
        <v>401.68066666666698</v>
      </c>
      <c r="X8">
        <f t="shared" si="9"/>
        <v>361.23748624903197</v>
      </c>
      <c r="Y8">
        <f t="shared" si="10"/>
        <v>36.424506510221718</v>
      </c>
      <c r="Z8">
        <f t="shared" si="11"/>
        <v>40.502496598439386</v>
      </c>
      <c r="AA8" s="1">
        <f t="shared" si="12"/>
        <v>0.37341962564208192</v>
      </c>
      <c r="AB8" s="1">
        <f t="shared" si="13"/>
        <v>2.1139135705737215E-2</v>
      </c>
      <c r="AC8">
        <f>IF(LEFT(DX8,1)&lt;&gt;"0",IF(LEFT(DX8,1)="1",3,DY8),[1]Measurements!$D$5+[1]Measurements!$E$5*(EP8*EI8/([1]Measurements!$K$5*1000))+[1]Measurements!$F$5*(EP8*EI8/([1]Measurements!$K$5*1000))*MAX(MIN(DV8,[1]Measurements!$J$5),[1]Measurements!$I$5)*MAX(MIN(DV8,[1]Measurements!$J$5),[1]Measurements!$I$5)+[1]Measurements!$G$5*MAX(MIN(DV8,[1]Measurements!$J$5),[1]Measurements!$I$5)*(EP8*EI8/([1]Measurements!$K$5*1000))+[1]Measurements!$H$5*(EP8*EI8/([1]Measurements!$K$5*1000))*(EP8*EI8/([1]Measurements!$K$5*1000)))</f>
        <v>3.0241043307631332</v>
      </c>
      <c r="AD8">
        <f t="shared" si="14"/>
        <v>2.1057385684277542E-2</v>
      </c>
      <c r="AE8">
        <f t="shared" si="15"/>
        <v>1.3168184509044783E-2</v>
      </c>
      <c r="AF8">
        <f t="shared" si="16"/>
        <v>193.80391438063498</v>
      </c>
      <c r="AG8">
        <f>(EK8+(AF8+2*0.95*0.0000000567*(((EK8+[1]Measurements!$B$7)+273)^4-(EK8+273)^4)-44100*T8)/(1.84*29.3*AC8+8*0.95*0.0000000567*(EK8+273)^3))</f>
        <v>31.11245776948553</v>
      </c>
      <c r="AH8">
        <f>([1]Measurements!$C$7*EL8+[1]Measurements!$D$7*EM8+[1]Measurements!$E$7*AG8)</f>
        <v>30.363286666666699</v>
      </c>
      <c r="AI8">
        <f t="shared" si="17"/>
        <v>4.3501646063141877</v>
      </c>
      <c r="AJ8">
        <f t="shared" si="18"/>
        <v>56.43092500335429</v>
      </c>
      <c r="AK8">
        <f t="shared" si="19"/>
        <v>2.4194917925576269</v>
      </c>
      <c r="AL8">
        <f t="shared" si="20"/>
        <v>4.2875281459834493</v>
      </c>
      <c r="AM8">
        <f t="shared" si="21"/>
        <v>1.9306728137565607</v>
      </c>
      <c r="AN8" s="1">
        <f t="shared" si="22"/>
        <v>-18.398393932343843</v>
      </c>
      <c r="AO8" s="1">
        <f t="shared" si="23"/>
        <v>-41.238202577304818</v>
      </c>
      <c r="AP8" s="1">
        <f>2*0.95*0.0000000567*(((EK8+[1]Measurements!$B$7)+273)^4-(AH8+273)^4)</f>
        <v>-3.039205226805028</v>
      </c>
      <c r="AQ8">
        <f t="shared" si="24"/>
        <v>131.12811264418127</v>
      </c>
      <c r="AR8">
        <f t="shared" si="25"/>
        <v>-2.5418400665661163</v>
      </c>
      <c r="AS8">
        <f t="shared" si="26"/>
        <v>0.58863728901463308</v>
      </c>
      <c r="AT8">
        <v>409.66240240317001</v>
      </c>
      <c r="AU8">
        <v>410.55575151515097</v>
      </c>
      <c r="AV8">
        <v>-0.121455210041409</v>
      </c>
      <c r="AW8">
        <v>66.594639428731995</v>
      </c>
      <c r="AX8" s="1">
        <f t="shared" si="27"/>
        <v>0.41719714132298968</v>
      </c>
      <c r="AY8">
        <v>23.5822580668532</v>
      </c>
      <c r="AZ8">
        <v>23.9482426573427</v>
      </c>
      <c r="BA8">
        <v>-6.3594055944038302E-3</v>
      </c>
      <c r="BB8">
        <v>77.180000000000007</v>
      </c>
      <c r="BC8">
        <v>4</v>
      </c>
      <c r="BD8">
        <v>1</v>
      </c>
      <c r="BE8">
        <f>IF(BC8*[1]Measurements!$H$13&gt;=BG8,1,(BG8/(BG8-BC8*[1]Measurements!$H$13)))</f>
        <v>1</v>
      </c>
      <c r="BF8">
        <f t="shared" si="28"/>
        <v>0</v>
      </c>
      <c r="BG8">
        <f>MAX(0,([1]Measurements!$B$13+[1]Measurements!$C$13*EP8)/(1+[1]Measurements!$D$13*EP8)*EI8/(EK8+273)*[1]Measurements!$E$13)</f>
        <v>52745.129269088357</v>
      </c>
      <c r="BH8" t="s">
        <v>297</v>
      </c>
      <c r="BI8">
        <v>10288.9</v>
      </c>
      <c r="BJ8">
        <v>1.016</v>
      </c>
      <c r="BK8">
        <v>4.5720000000000001</v>
      </c>
      <c r="BL8">
        <f t="shared" si="29"/>
        <v>0.77777777777777779</v>
      </c>
      <c r="BM8">
        <v>-1</v>
      </c>
      <c r="BN8" t="s">
        <v>324</v>
      </c>
      <c r="BO8">
        <v>10186.5</v>
      </c>
      <c r="BP8">
        <v>904.30139999999994</v>
      </c>
      <c r="BQ8">
        <v>896.47261113076001</v>
      </c>
      <c r="BR8">
        <f t="shared" si="30"/>
        <v>-8.7328812637845754E-3</v>
      </c>
      <c r="BS8">
        <v>0.5</v>
      </c>
      <c r="BT8">
        <f t="shared" si="31"/>
        <v>1009.1838801972227</v>
      </c>
      <c r="BU8">
        <f t="shared" si="32"/>
        <v>0.37341962564208192</v>
      </c>
      <c r="BV8">
        <f t="shared" si="33"/>
        <v>-4.4065414995438719</v>
      </c>
      <c r="BW8">
        <f t="shared" si="34"/>
        <v>1.3609210893991662E-3</v>
      </c>
      <c r="BX8">
        <f t="shared" si="35"/>
        <v>-0.99490001150817853</v>
      </c>
      <c r="BY8">
        <f t="shared" si="36"/>
        <v>1.3043850432258983</v>
      </c>
      <c r="BZ8" t="s">
        <v>299</v>
      </c>
      <c r="CA8">
        <v>0</v>
      </c>
      <c r="CB8">
        <f t="shared" si="37"/>
        <v>1.3043850432258983</v>
      </c>
      <c r="CC8">
        <f t="shared" si="38"/>
        <v>0.99854498059725372</v>
      </c>
      <c r="CD8">
        <f t="shared" si="39"/>
        <v>-8.7456062906263055E-3</v>
      </c>
      <c r="CE8">
        <f t="shared" si="40"/>
        <v>-272.95156342755695</v>
      </c>
      <c r="CF8">
        <f t="shared" si="41"/>
        <v>-8.7427897364607439E-3</v>
      </c>
      <c r="CG8">
        <f t="shared" si="42"/>
        <v>-250.81569491866142</v>
      </c>
      <c r="CH8">
        <f t="shared" si="43"/>
        <v>-1.261486274314657E-5</v>
      </c>
      <c r="CI8">
        <f t="shared" si="44"/>
        <v>1.0000126148627431</v>
      </c>
      <c r="CJ8">
        <v>612</v>
      </c>
      <c r="CK8">
        <v>290</v>
      </c>
      <c r="CL8">
        <v>895.93</v>
      </c>
      <c r="CM8">
        <v>45</v>
      </c>
      <c r="CN8">
        <v>10186.5</v>
      </c>
      <c r="CO8">
        <v>892.23</v>
      </c>
      <c r="CP8">
        <v>3.7</v>
      </c>
      <c r="CQ8">
        <v>300</v>
      </c>
      <c r="CR8">
        <v>24.1</v>
      </c>
      <c r="CS8">
        <v>896.47261113076001</v>
      </c>
      <c r="CT8">
        <v>2.2814366454978998</v>
      </c>
      <c r="CU8">
        <v>-4.3257604762967903</v>
      </c>
      <c r="CV8">
        <v>2.04499587594383</v>
      </c>
      <c r="CW8">
        <v>0.13778381414523699</v>
      </c>
      <c r="CX8">
        <v>-7.4087543937708502E-3</v>
      </c>
      <c r="CY8">
        <v>290</v>
      </c>
      <c r="CZ8">
        <v>889.37</v>
      </c>
      <c r="DA8">
        <v>865</v>
      </c>
      <c r="DB8">
        <v>10125.5</v>
      </c>
      <c r="DC8">
        <v>892.2</v>
      </c>
      <c r="DD8">
        <v>-2.83</v>
      </c>
      <c r="DR8">
        <f>[1]Measurements!$B$11*EQ8+[1]Measurements!$C$11*ER8+[1]Measurements!$F$11*FC8*(1-FF8)</f>
        <v>1200.00066666667</v>
      </c>
      <c r="DS8">
        <f t="shared" si="45"/>
        <v>1009.1838801972227</v>
      </c>
      <c r="DT8">
        <f>([1]Measurements!$B$11*[1]Measurements!$D$9+[1]Measurements!$C$11*[1]Measurements!$D$9+[1]Measurements!$F$11*((FP8+FH8)/MAX(FP8+FH8+FQ8, 0.1)*[1]Measurements!$I$9+FQ8/MAX(FP8+FH8+FQ8, 0.1)*[1]Measurements!$J$9))/([1]Measurements!$B$11+[1]Measurements!$C$11+[1]Measurements!$F$11)</f>
        <v>0.84098609961651682</v>
      </c>
      <c r="DU8">
        <f>([1]Measurements!$B$11*[1]Measurements!$K$9+[1]Measurements!$C$11*[1]Measurements!$K$9+[1]Measurements!$F$11*((FP8+FH8)/MAX(FP8+FH8+FQ8, 0.1)*[1]Measurements!$P$9+FQ8/MAX(FP8+FH8+FQ8, 0.1)*[1]Measurements!$Q$9))/([1]Measurements!$B$11+[1]Measurements!$C$11+[1]Measurements!$F$11)</f>
        <v>0.16150317225987745</v>
      </c>
      <c r="DV8">
        <v>2</v>
      </c>
      <c r="DW8">
        <v>0.5</v>
      </c>
      <c r="DX8" t="s">
        <v>300</v>
      </c>
      <c r="DY8">
        <v>2</v>
      </c>
      <c r="DZ8" t="b">
        <v>1</v>
      </c>
      <c r="EA8">
        <v>1681984555.0999999</v>
      </c>
      <c r="EB8">
        <v>401.68066666666698</v>
      </c>
      <c r="EC8">
        <v>400.01073333333301</v>
      </c>
      <c r="ED8">
        <v>23.995139999999999</v>
      </c>
      <c r="EE8">
        <v>23.578986666666701</v>
      </c>
      <c r="EF8">
        <v>401.80059999999997</v>
      </c>
      <c r="EG8">
        <v>22.8664666666667</v>
      </c>
      <c r="EH8">
        <v>276.106333333333</v>
      </c>
      <c r="EI8">
        <v>100.73260000000001</v>
      </c>
      <c r="EJ8">
        <v>9.9976620000000002E-2</v>
      </c>
      <c r="EK8">
        <v>30.1103466666667</v>
      </c>
      <c r="EL8">
        <v>30.363286666666699</v>
      </c>
      <c r="EM8">
        <v>26.711286666666702</v>
      </c>
      <c r="EN8">
        <v>0</v>
      </c>
      <c r="EO8">
        <v>0</v>
      </c>
      <c r="EP8">
        <v>10005.370000000001</v>
      </c>
      <c r="EQ8">
        <v>0</v>
      </c>
      <c r="ER8">
        <v>603.306733333333</v>
      </c>
      <c r="ES8">
        <v>1.6698381333333301</v>
      </c>
      <c r="ET8">
        <v>411.55593333333297</v>
      </c>
      <c r="EU8">
        <v>409.67033333333302</v>
      </c>
      <c r="EV8">
        <v>0.41614186666666703</v>
      </c>
      <c r="EW8">
        <v>400.01073333333301</v>
      </c>
      <c r="EX8">
        <v>23.578986666666701</v>
      </c>
      <c r="EY8">
        <v>2.4170913333333299</v>
      </c>
      <c r="EZ8">
        <v>2.3751720000000001</v>
      </c>
      <c r="FA8">
        <v>20.478726666666699</v>
      </c>
      <c r="FB8">
        <v>20.1954933333333</v>
      </c>
      <c r="FC8">
        <v>1200.00066666667</v>
      </c>
      <c r="FD8">
        <v>0.96699380000000001</v>
      </c>
      <c r="FE8">
        <v>3.3006413333333297E-2</v>
      </c>
      <c r="FF8">
        <v>0</v>
      </c>
      <c r="FG8">
        <v>905.75840000000005</v>
      </c>
      <c r="FH8">
        <v>4.9997999999999996</v>
      </c>
      <c r="FI8">
        <v>11104.833333333299</v>
      </c>
      <c r="FJ8">
        <v>11590.16</v>
      </c>
      <c r="FK8">
        <v>36.811999999999998</v>
      </c>
      <c r="FL8">
        <v>38.625</v>
      </c>
      <c r="FM8">
        <v>37.320399999999999</v>
      </c>
      <c r="FN8">
        <v>38.449599999999997</v>
      </c>
      <c r="FO8">
        <v>39.428733333333298</v>
      </c>
      <c r="FP8">
        <v>1155.55666666667</v>
      </c>
      <c r="FQ8">
        <v>39.444000000000003</v>
      </c>
      <c r="FR8">
        <v>0</v>
      </c>
      <c r="FS8">
        <v>329.59999990463302</v>
      </c>
      <c r="FT8">
        <v>0</v>
      </c>
      <c r="FU8">
        <v>904.30139999999994</v>
      </c>
      <c r="FV8">
        <v>-109.957769069774</v>
      </c>
      <c r="FW8">
        <v>-1285.01538263712</v>
      </c>
      <c r="FX8">
        <v>11088.252</v>
      </c>
      <c r="FY8">
        <v>15</v>
      </c>
      <c r="FZ8">
        <v>0</v>
      </c>
      <c r="GA8" t="s">
        <v>301</v>
      </c>
      <c r="GB8">
        <v>1677862641</v>
      </c>
      <c r="GC8">
        <v>1677862632</v>
      </c>
      <c r="GD8">
        <v>0</v>
      </c>
      <c r="GE8">
        <v>1.395</v>
      </c>
      <c r="GF8">
        <v>0.15</v>
      </c>
      <c r="GG8">
        <v>3.0830000000000002</v>
      </c>
      <c r="GH8">
        <v>0.99099999999999999</v>
      </c>
      <c r="GI8">
        <v>401</v>
      </c>
      <c r="GJ8">
        <v>15</v>
      </c>
      <c r="GK8">
        <v>0.55000000000000004</v>
      </c>
      <c r="GL8">
        <v>0.16</v>
      </c>
      <c r="GM8">
        <v>2.3766334285714299</v>
      </c>
      <c r="GN8">
        <v>-12.519261740259701</v>
      </c>
      <c r="GO8">
        <v>1.29784619796248</v>
      </c>
      <c r="GP8">
        <v>0</v>
      </c>
      <c r="GQ8">
        <v>911.37073529411805</v>
      </c>
      <c r="GR8">
        <v>-110.14232239119301</v>
      </c>
      <c r="GS8">
        <v>10.8159496042509</v>
      </c>
      <c r="GT8">
        <v>0</v>
      </c>
      <c r="GU8">
        <v>0.44977133333333302</v>
      </c>
      <c r="GV8">
        <v>-0.62361155844155802</v>
      </c>
      <c r="GW8">
        <v>6.3610359347495093E-2</v>
      </c>
      <c r="GX8">
        <v>0</v>
      </c>
      <c r="GY8">
        <v>0</v>
      </c>
      <c r="GZ8">
        <v>3</v>
      </c>
      <c r="HA8" t="s">
        <v>312</v>
      </c>
      <c r="HB8">
        <v>2.8693300000000002</v>
      </c>
      <c r="HC8">
        <v>2.7592300000000001</v>
      </c>
      <c r="HD8">
        <v>8.8838299999999995E-2</v>
      </c>
      <c r="HE8">
        <v>8.8000300000000004E-2</v>
      </c>
      <c r="HF8">
        <v>0.108682</v>
      </c>
      <c r="HG8">
        <v>0.109527</v>
      </c>
      <c r="HH8">
        <v>24925.9</v>
      </c>
      <c r="HI8">
        <v>19643.599999999999</v>
      </c>
      <c r="HJ8">
        <v>28658.2</v>
      </c>
      <c r="HK8">
        <v>22524.5</v>
      </c>
      <c r="HL8">
        <v>41834</v>
      </c>
      <c r="HM8">
        <v>31789.3</v>
      </c>
      <c r="HN8">
        <v>53467.1</v>
      </c>
      <c r="HO8">
        <v>40315.199999999997</v>
      </c>
      <c r="HP8">
        <v>1.5041500000000001</v>
      </c>
      <c r="HQ8">
        <v>2.58738</v>
      </c>
      <c r="HR8">
        <v>0.118759</v>
      </c>
      <c r="HS8">
        <v>-5.0734700000000001E-2</v>
      </c>
      <c r="HT8">
        <v>28.450099999999999</v>
      </c>
      <c r="HU8">
        <v>27.4634</v>
      </c>
      <c r="HV8">
        <v>44.701999999999998</v>
      </c>
      <c r="HW8">
        <v>33.354999999999997</v>
      </c>
      <c r="HX8">
        <v>22.869</v>
      </c>
      <c r="HY8">
        <v>63.066299999999998</v>
      </c>
      <c r="HZ8">
        <v>0</v>
      </c>
      <c r="IA8">
        <v>2</v>
      </c>
      <c r="IB8">
        <v>0.124649</v>
      </c>
      <c r="IC8">
        <v>0</v>
      </c>
      <c r="ID8">
        <v>20.2591</v>
      </c>
      <c r="IE8">
        <v>5.2505300000000004</v>
      </c>
      <c r="IF8">
        <v>11.984299999999999</v>
      </c>
      <c r="IG8">
        <v>4.9817</v>
      </c>
      <c r="IH8">
        <v>3.2975500000000002</v>
      </c>
      <c r="II8">
        <v>9999</v>
      </c>
      <c r="IJ8">
        <v>9999</v>
      </c>
      <c r="IK8">
        <v>9999</v>
      </c>
      <c r="IL8">
        <v>999.9</v>
      </c>
      <c r="IM8">
        <v>4.9703600000000003</v>
      </c>
      <c r="IN8">
        <v>1.87456</v>
      </c>
      <c r="IO8">
        <v>1.87076</v>
      </c>
      <c r="IP8">
        <v>1.8745400000000001</v>
      </c>
      <c r="IQ8">
        <v>1.87042</v>
      </c>
      <c r="IR8">
        <v>1.8736600000000001</v>
      </c>
      <c r="IS8">
        <v>1.8757600000000001</v>
      </c>
      <c r="IT8">
        <v>1.8742399999999999</v>
      </c>
      <c r="IU8">
        <v>0</v>
      </c>
      <c r="IV8">
        <v>0</v>
      </c>
      <c r="IW8">
        <v>0</v>
      </c>
      <c r="IX8">
        <v>0</v>
      </c>
      <c r="IY8" t="s">
        <v>303</v>
      </c>
      <c r="IZ8" t="s">
        <v>304</v>
      </c>
      <c r="JA8" t="s">
        <v>305</v>
      </c>
      <c r="JB8" t="s">
        <v>305</v>
      </c>
      <c r="JC8" t="s">
        <v>305</v>
      </c>
      <c r="JD8" t="s">
        <v>305</v>
      </c>
      <c r="JE8">
        <v>0</v>
      </c>
      <c r="JF8">
        <v>100</v>
      </c>
      <c r="JG8">
        <v>100</v>
      </c>
      <c r="JH8">
        <v>-0.125</v>
      </c>
      <c r="JI8">
        <v>1.1277999999999999</v>
      </c>
      <c r="JJ8">
        <v>-1.9404448357930499</v>
      </c>
      <c r="JK8">
        <v>3.7615693108519802E-3</v>
      </c>
      <c r="JL8">
        <v>2.0286125053024199E-6</v>
      </c>
      <c r="JM8">
        <v>-2.8431522489916698E-10</v>
      </c>
      <c r="JN8">
        <v>0.442181787969469</v>
      </c>
      <c r="JO8">
        <v>5.99824452263635E-2</v>
      </c>
      <c r="JP8">
        <v>-2.0351725269219302E-3</v>
      </c>
      <c r="JQ8">
        <v>3.1702326575559498E-5</v>
      </c>
      <c r="JR8">
        <v>3</v>
      </c>
      <c r="JS8">
        <v>2024</v>
      </c>
      <c r="JT8">
        <v>2</v>
      </c>
      <c r="JU8">
        <v>24</v>
      </c>
      <c r="JV8">
        <v>68698.7</v>
      </c>
      <c r="JW8">
        <v>68698.899999999994</v>
      </c>
      <c r="JX8">
        <v>1.34399</v>
      </c>
      <c r="JY8">
        <v>2.4340799999999998</v>
      </c>
      <c r="JZ8">
        <v>2.1484399999999999</v>
      </c>
      <c r="KA8">
        <v>2.6232899999999999</v>
      </c>
      <c r="KB8">
        <v>2.2497600000000002</v>
      </c>
      <c r="KC8">
        <v>2.49268</v>
      </c>
      <c r="KD8">
        <v>36.860399999999998</v>
      </c>
      <c r="KE8">
        <v>15.497999999999999</v>
      </c>
      <c r="KF8">
        <v>18</v>
      </c>
      <c r="KG8">
        <v>256.26600000000002</v>
      </c>
      <c r="KH8">
        <v>1123.47</v>
      </c>
      <c r="KI8">
        <v>29.364000000000001</v>
      </c>
      <c r="KJ8">
        <v>29.124400000000001</v>
      </c>
      <c r="KK8">
        <v>30.000699999999998</v>
      </c>
      <c r="KL8">
        <v>29.053100000000001</v>
      </c>
      <c r="KM8">
        <v>28.956299999999999</v>
      </c>
      <c r="KN8">
        <v>26.9253</v>
      </c>
      <c r="KO8">
        <v>-30</v>
      </c>
      <c r="KP8">
        <v>-30</v>
      </c>
      <c r="KQ8">
        <v>-999.9</v>
      </c>
      <c r="KR8">
        <v>400</v>
      </c>
      <c r="KS8">
        <v>0</v>
      </c>
      <c r="KT8">
        <v>101.71599999999999</v>
      </c>
      <c r="KU8">
        <v>86.553899999999999</v>
      </c>
    </row>
    <row r="9" spans="1:307" x14ac:dyDescent="0.35">
      <c r="A9">
        <f t="shared" ref="A9:A25" si="48">A3+5</f>
        <v>7</v>
      </c>
      <c r="B9">
        <v>2</v>
      </c>
      <c r="C9" t="s">
        <v>521</v>
      </c>
      <c r="D9" t="s">
        <v>525</v>
      </c>
      <c r="E9">
        <v>1</v>
      </c>
      <c r="F9">
        <v>2</v>
      </c>
      <c r="G9">
        <v>8</v>
      </c>
      <c r="H9">
        <v>1681984641.0999999</v>
      </c>
      <c r="I9">
        <v>940.09999990463302</v>
      </c>
      <c r="J9" t="s">
        <v>325</v>
      </c>
      <c r="K9" t="s">
        <v>326</v>
      </c>
      <c r="L9" s="6">
        <f t="shared" si="47"/>
        <v>9.0277777777780788E-4</v>
      </c>
      <c r="M9">
        <v>15</v>
      </c>
      <c r="N9">
        <f t="shared" si="0"/>
        <v>2.4380275292855478</v>
      </c>
      <c r="O9">
        <f t="shared" si="1"/>
        <v>-4.1414555187438529</v>
      </c>
      <c r="P9" s="1">
        <f t="shared" si="2"/>
        <v>0.77074263668929011</v>
      </c>
      <c r="Q9">
        <f t="shared" si="3"/>
        <v>7.1591148936972382E-2</v>
      </c>
      <c r="R9">
        <f t="shared" si="4"/>
        <v>0.13205385369819905</v>
      </c>
      <c r="S9">
        <v>1681984632.5999999</v>
      </c>
      <c r="T9">
        <f t="shared" si="5"/>
        <v>6.3833830621214745E-4</v>
      </c>
      <c r="U9">
        <f t="shared" si="6"/>
        <v>0.63833830621214749</v>
      </c>
      <c r="V9">
        <f t="shared" si="7"/>
        <v>1.5562863635427233</v>
      </c>
      <c r="W9">
        <f t="shared" si="8"/>
        <v>401.81037500000002</v>
      </c>
      <c r="X9">
        <f t="shared" si="9"/>
        <v>309.69238787661243</v>
      </c>
      <c r="Y9">
        <f t="shared" si="10"/>
        <v>31.226546963624749</v>
      </c>
      <c r="Z9">
        <f t="shared" si="11"/>
        <v>40.514881981562311</v>
      </c>
      <c r="AA9" s="1">
        <f t="shared" si="12"/>
        <v>1.5562863635427233</v>
      </c>
      <c r="AB9" s="1">
        <f t="shared" si="13"/>
        <v>3.1127108557025152E-2</v>
      </c>
      <c r="AC9">
        <f>IF(LEFT(DX9,1)&lt;&gt;"0",IF(LEFT(DX9,1)="1",3,DY9),[1]Measurements!$D$5+[1]Measurements!$E$5*(EP9*EI9/([1]Measurements!$K$5*1000))+[1]Measurements!$F$5*(EP9*EI9/([1]Measurements!$K$5*1000))*MAX(MIN(DV9,[1]Measurements!$J$5),[1]Measurements!$I$5)*MAX(MIN(DV9,[1]Measurements!$J$5),[1]Measurements!$I$5)+[1]Measurements!$G$5*MAX(MIN(DV9,[1]Measurements!$J$5),[1]Measurements!$I$5)*(EP9*EI9/([1]Measurements!$K$5*1000))+[1]Measurements!$H$5*(EP9*EI9/([1]Measurements!$K$5*1000))*(EP9*EI9/([1]Measurements!$K$5*1000)))</f>
        <v>3.0242987860933401</v>
      </c>
      <c r="AD9">
        <f t="shared" si="14"/>
        <v>3.0950216849833612E-2</v>
      </c>
      <c r="AE9">
        <f t="shared" si="15"/>
        <v>1.9359694599209352E-2</v>
      </c>
      <c r="AF9">
        <f t="shared" si="16"/>
        <v>193.79727400270423</v>
      </c>
      <c r="AG9">
        <f>(EK9+(AF9+2*0.95*0.0000000567*(((EK9+[1]Measurements!$B$7)+273)^4-(EK9+273)^4)-44100*T9)/(1.84*29.3*AC9+8*0.95*0.0000000567*(EK9+273)^3))</f>
        <v>31.115475074188922</v>
      </c>
      <c r="AH9">
        <f>([1]Measurements!$C$7*EL9+[1]Measurements!$D$7*EM9+[1]Measurements!$E$7*AG9)</f>
        <v>30.732925000000002</v>
      </c>
      <c r="AI9">
        <f t="shared" si="17"/>
        <v>4.4431331163021701</v>
      </c>
      <c r="AJ9">
        <f t="shared" si="18"/>
        <v>56.588412234148954</v>
      </c>
      <c r="AK9">
        <f t="shared" si="19"/>
        <v>2.4344531301978058</v>
      </c>
      <c r="AL9">
        <f t="shared" si="20"/>
        <v>4.3020346994798802</v>
      </c>
      <c r="AM9">
        <f t="shared" si="21"/>
        <v>2.0086799861043643</v>
      </c>
      <c r="AN9" s="1">
        <f t="shared" si="22"/>
        <v>-28.150719303955704</v>
      </c>
      <c r="AO9" s="1">
        <f t="shared" si="23"/>
        <v>-91.911066108012776</v>
      </c>
      <c r="AP9" s="1">
        <f>2*0.95*0.0000000567*(((EK9+[1]Measurements!$B$7)+273)^4-(AH9+273)^4)</f>
        <v>-6.7876697720821388</v>
      </c>
      <c r="AQ9">
        <f t="shared" si="24"/>
        <v>66.94781881865363</v>
      </c>
      <c r="AR9">
        <f t="shared" si="25"/>
        <v>-2.7674469896247471</v>
      </c>
      <c r="AS9">
        <f t="shared" si="26"/>
        <v>0.66823052356823165</v>
      </c>
      <c r="AT9">
        <v>409.71661703074801</v>
      </c>
      <c r="AU9">
        <v>410.22173333333302</v>
      </c>
      <c r="AV9">
        <v>-0.172583293751602</v>
      </c>
      <c r="AW9">
        <v>66.595654931140302</v>
      </c>
      <c r="AX9" s="1">
        <f t="shared" si="27"/>
        <v>0.63833830621214749</v>
      </c>
      <c r="AY9">
        <v>23.676637239021002</v>
      </c>
      <c r="AZ9">
        <v>24.129128671328701</v>
      </c>
      <c r="BA9">
        <v>-3.51104895104699E-4</v>
      </c>
      <c r="BB9">
        <v>77.180000000000007</v>
      </c>
      <c r="BC9">
        <v>5</v>
      </c>
      <c r="BD9">
        <v>2</v>
      </c>
      <c r="BE9">
        <f>IF(BC9*[1]Measurements!$H$13&gt;=BG9,1,(BG9/(BG9-BC9*[1]Measurements!$H$13)))</f>
        <v>1</v>
      </c>
      <c r="BF9">
        <f t="shared" si="28"/>
        <v>0</v>
      </c>
      <c r="BG9">
        <f>MAX(0,([1]Measurements!$B$13+[1]Measurements!$C$13*EP9)/(1+[1]Measurements!$D$13*EP9)*EI9/(EK9+273)*[1]Measurements!$E$13)</f>
        <v>52740.796670609416</v>
      </c>
      <c r="BH9" t="s">
        <v>297</v>
      </c>
      <c r="BI9">
        <v>10288.9</v>
      </c>
      <c r="BJ9">
        <v>1.016</v>
      </c>
      <c r="BK9">
        <v>4.5720000000000001</v>
      </c>
      <c r="BL9">
        <f t="shared" si="29"/>
        <v>0.77777777777777779</v>
      </c>
      <c r="BM9">
        <v>-1</v>
      </c>
      <c r="BN9" t="s">
        <v>327</v>
      </c>
      <c r="BO9">
        <v>10140.6</v>
      </c>
      <c r="BP9">
        <v>762.86538461538498</v>
      </c>
      <c r="BQ9">
        <v>796.42603944122004</v>
      </c>
      <c r="BR9">
        <f t="shared" si="30"/>
        <v>4.2139072762338969E-2</v>
      </c>
      <c r="BS9">
        <v>0.5</v>
      </c>
      <c r="BT9">
        <f t="shared" si="31"/>
        <v>1009.1548489651319</v>
      </c>
      <c r="BU9">
        <f t="shared" si="32"/>
        <v>1.5562863635427233</v>
      </c>
      <c r="BV9">
        <f t="shared" si="33"/>
        <v>21.262424804504445</v>
      </c>
      <c r="BW9">
        <f t="shared" si="34"/>
        <v>2.5330962499601956E-3</v>
      </c>
      <c r="BX9">
        <f t="shared" si="35"/>
        <v>-0.99425935394677989</v>
      </c>
      <c r="BY9">
        <f t="shared" si="36"/>
        <v>1.3041466730139264</v>
      </c>
      <c r="BZ9" t="s">
        <v>299</v>
      </c>
      <c r="CA9">
        <v>0</v>
      </c>
      <c r="CB9">
        <f t="shared" si="37"/>
        <v>1.3041466730139264</v>
      </c>
      <c r="CC9">
        <f t="shared" si="38"/>
        <v>0.99836250121363568</v>
      </c>
      <c r="CD9">
        <f t="shared" si="39"/>
        <v>4.2208188619978874E-2</v>
      </c>
      <c r="CE9">
        <f t="shared" si="40"/>
        <v>-242.3162731638092</v>
      </c>
      <c r="CF9">
        <f t="shared" si="41"/>
        <v>4.2192898205574071E-2</v>
      </c>
      <c r="CG9">
        <f t="shared" si="42"/>
        <v>-222.68111345366142</v>
      </c>
      <c r="CH9">
        <f t="shared" si="43"/>
        <v>7.2156464132190477E-5</v>
      </c>
      <c r="CI9">
        <f t="shared" si="44"/>
        <v>0.99992784353586783</v>
      </c>
      <c r="CJ9">
        <v>613</v>
      </c>
      <c r="CK9">
        <v>290</v>
      </c>
      <c r="CL9">
        <v>780.65</v>
      </c>
      <c r="CM9">
        <v>155</v>
      </c>
      <c r="CN9">
        <v>10140.6</v>
      </c>
      <c r="CO9">
        <v>778.85</v>
      </c>
      <c r="CP9">
        <v>1.8</v>
      </c>
      <c r="CQ9">
        <v>300</v>
      </c>
      <c r="CR9">
        <v>24</v>
      </c>
      <c r="CS9">
        <v>796.42603944122004</v>
      </c>
      <c r="CT9">
        <v>1.87198304927919</v>
      </c>
      <c r="CU9">
        <v>-17.827647472198599</v>
      </c>
      <c r="CV9">
        <v>1.67383909003364</v>
      </c>
      <c r="CW9">
        <v>0.80203416845268405</v>
      </c>
      <c r="CX9">
        <v>-7.3794609566184702E-3</v>
      </c>
      <c r="CY9">
        <v>290</v>
      </c>
      <c r="CZ9">
        <v>769.22</v>
      </c>
      <c r="DA9">
        <v>725</v>
      </c>
      <c r="DB9">
        <v>10095.4</v>
      </c>
      <c r="DC9">
        <v>778.77</v>
      </c>
      <c r="DD9">
        <v>-9.5500000000000007</v>
      </c>
      <c r="DR9">
        <f>[1]Measurements!$B$11*EQ9+[1]Measurements!$C$11*ER9+[1]Measurements!$F$11*FC9*(1-FF9)</f>
        <v>1199.9668750000001</v>
      </c>
      <c r="DS9">
        <f t="shared" si="45"/>
        <v>1009.1548489651319</v>
      </c>
      <c r="DT9">
        <f>([1]Measurements!$B$11*[1]Measurements!$D$9+[1]Measurements!$C$11*[1]Measurements!$D$9+[1]Measurements!$F$11*((FP9+FH9)/MAX(FP9+FH9+FQ9, 0.1)*[1]Measurements!$I$9+FQ9/MAX(FP9+FH9+FQ9, 0.1)*[1]Measurements!$J$9))/([1]Measurements!$B$11+[1]Measurements!$C$11+[1]Measurements!$F$11)</f>
        <v>0.84098558884396857</v>
      </c>
      <c r="DU9">
        <f>([1]Measurements!$B$11*[1]Measurements!$K$9+[1]Measurements!$C$11*[1]Measurements!$K$9+[1]Measurements!$F$11*((FP9+FH9)/MAX(FP9+FH9+FQ9, 0.1)*[1]Measurements!$P$9+FQ9/MAX(FP9+FH9+FQ9, 0.1)*[1]Measurements!$Q$9))/([1]Measurements!$B$11+[1]Measurements!$C$11+[1]Measurements!$F$11)</f>
        <v>0.16150218646885917</v>
      </c>
      <c r="DV9">
        <v>2</v>
      </c>
      <c r="DW9">
        <v>0.5</v>
      </c>
      <c r="DX9" t="s">
        <v>300</v>
      </c>
      <c r="DY9">
        <v>2</v>
      </c>
      <c r="DZ9" t="b">
        <v>1</v>
      </c>
      <c r="EA9">
        <v>1681984632.5999999</v>
      </c>
      <c r="EB9">
        <v>401.81037500000002</v>
      </c>
      <c r="EC9">
        <v>400.01081249999999</v>
      </c>
      <c r="ED9">
        <v>24.143931250000001</v>
      </c>
      <c r="EE9">
        <v>23.6743375</v>
      </c>
      <c r="EF9">
        <v>401.92956249999997</v>
      </c>
      <c r="EG9">
        <v>23.0128375</v>
      </c>
      <c r="EH9">
        <v>277.72806250000002</v>
      </c>
      <c r="EI9">
        <v>100.7309375</v>
      </c>
      <c r="EJ9">
        <v>9.9913324999999997E-2</v>
      </c>
      <c r="EK9">
        <v>30.1692125</v>
      </c>
      <c r="EL9">
        <v>30.732925000000002</v>
      </c>
      <c r="EM9">
        <v>25.71698125</v>
      </c>
      <c r="EN9">
        <v>0</v>
      </c>
      <c r="EO9">
        <v>0</v>
      </c>
      <c r="EP9">
        <v>10006.71125</v>
      </c>
      <c r="EQ9">
        <v>0</v>
      </c>
      <c r="ER9">
        <v>650.54525000000001</v>
      </c>
      <c r="ES9">
        <v>1.799603625</v>
      </c>
      <c r="ET9">
        <v>411.75162499999999</v>
      </c>
      <c r="EU9">
        <v>409.71050000000002</v>
      </c>
      <c r="EV9">
        <v>0.46959849999999997</v>
      </c>
      <c r="EW9">
        <v>400.01081249999999</v>
      </c>
      <c r="EX9">
        <v>23.6743375</v>
      </c>
      <c r="EY9">
        <v>2.432040625</v>
      </c>
      <c r="EZ9">
        <v>2.3847381250000002</v>
      </c>
      <c r="FA9">
        <v>20.57870625</v>
      </c>
      <c r="FB9">
        <v>20.260512500000001</v>
      </c>
      <c r="FC9">
        <v>1199.9668750000001</v>
      </c>
      <c r="FD9">
        <v>0.96700787499999996</v>
      </c>
      <c r="FE9">
        <v>3.2992018749999998E-2</v>
      </c>
      <c r="FF9">
        <v>0</v>
      </c>
      <c r="FG9">
        <v>765.58074999999997</v>
      </c>
      <c r="FH9">
        <v>4.9997999999999996</v>
      </c>
      <c r="FI9">
        <v>9479.7224999999999</v>
      </c>
      <c r="FJ9">
        <v>11589.875</v>
      </c>
      <c r="FK9">
        <v>37.019374999999997</v>
      </c>
      <c r="FL9">
        <v>38.811999999999998</v>
      </c>
      <c r="FM9">
        <v>37.5</v>
      </c>
      <c r="FN9">
        <v>38.625</v>
      </c>
      <c r="FO9">
        <v>39.652124999999998</v>
      </c>
      <c r="FP9">
        <v>1155.545625</v>
      </c>
      <c r="FQ9">
        <v>39.422499999999999</v>
      </c>
      <c r="FR9">
        <v>0</v>
      </c>
      <c r="FS9">
        <v>76.600000143051105</v>
      </c>
      <c r="FT9">
        <v>0</v>
      </c>
      <c r="FU9">
        <v>762.86538461538498</v>
      </c>
      <c r="FV9">
        <v>-153.91439316385899</v>
      </c>
      <c r="FW9">
        <v>-1630.5141876492601</v>
      </c>
      <c r="FX9">
        <v>9449.8769230769194</v>
      </c>
      <c r="FY9">
        <v>15</v>
      </c>
      <c r="FZ9">
        <v>0</v>
      </c>
      <c r="GA9" t="s">
        <v>301</v>
      </c>
      <c r="GB9">
        <v>1677862641</v>
      </c>
      <c r="GC9">
        <v>1677862632</v>
      </c>
      <c r="GD9">
        <v>0</v>
      </c>
      <c r="GE9">
        <v>1.395</v>
      </c>
      <c r="GF9">
        <v>0.15</v>
      </c>
      <c r="GG9">
        <v>3.0830000000000002</v>
      </c>
      <c r="GH9">
        <v>0.99099999999999999</v>
      </c>
      <c r="GI9">
        <v>401</v>
      </c>
      <c r="GJ9">
        <v>15</v>
      </c>
      <c r="GK9">
        <v>0.55000000000000004</v>
      </c>
      <c r="GL9">
        <v>0.16</v>
      </c>
      <c r="GM9">
        <v>2.7620857000000001</v>
      </c>
      <c r="GN9">
        <v>-18.1468953383459</v>
      </c>
      <c r="GO9">
        <v>1.7857263340213201</v>
      </c>
      <c r="GP9">
        <v>0</v>
      </c>
      <c r="GQ9">
        <v>774.73314705882399</v>
      </c>
      <c r="GR9">
        <v>-170.392681521116</v>
      </c>
      <c r="GS9">
        <v>16.752252949682301</v>
      </c>
      <c r="GT9">
        <v>0</v>
      </c>
      <c r="GU9">
        <v>0.48174515000000001</v>
      </c>
      <c r="GV9">
        <v>-0.23532618045112699</v>
      </c>
      <c r="GW9">
        <v>2.2861443570507501E-2</v>
      </c>
      <c r="GX9">
        <v>0</v>
      </c>
      <c r="GY9">
        <v>0</v>
      </c>
      <c r="GZ9">
        <v>3</v>
      </c>
      <c r="HA9" t="s">
        <v>312</v>
      </c>
      <c r="HB9">
        <v>2.86999</v>
      </c>
      <c r="HC9">
        <v>2.7595100000000001</v>
      </c>
      <c r="HD9">
        <v>8.8739600000000002E-2</v>
      </c>
      <c r="HE9">
        <v>8.7976600000000002E-2</v>
      </c>
      <c r="HF9">
        <v>0.109263</v>
      </c>
      <c r="HG9">
        <v>0.109805</v>
      </c>
      <c r="HH9">
        <v>24922.2</v>
      </c>
      <c r="HI9">
        <v>19637.099999999999</v>
      </c>
      <c r="HJ9">
        <v>28651.4</v>
      </c>
      <c r="HK9">
        <v>22517</v>
      </c>
      <c r="HL9">
        <v>41797.9</v>
      </c>
      <c r="HM9">
        <v>31770.1</v>
      </c>
      <c r="HN9">
        <v>53455.9</v>
      </c>
      <c r="HO9">
        <v>40303.699999999997</v>
      </c>
      <c r="HP9">
        <v>1.5044</v>
      </c>
      <c r="HQ9">
        <v>2.5860500000000002</v>
      </c>
      <c r="HR9">
        <v>0.136737</v>
      </c>
      <c r="HS9">
        <v>-9.6734600000000004E-2</v>
      </c>
      <c r="HT9">
        <v>28.5229</v>
      </c>
      <c r="HU9">
        <v>27.222999999999999</v>
      </c>
      <c r="HV9">
        <v>44.774999999999999</v>
      </c>
      <c r="HW9">
        <v>33.375</v>
      </c>
      <c r="HX9">
        <v>22.933299999999999</v>
      </c>
      <c r="HY9">
        <v>63.066299999999998</v>
      </c>
      <c r="HZ9">
        <v>0</v>
      </c>
      <c r="IA9">
        <v>2</v>
      </c>
      <c r="IB9">
        <v>0.13283800000000001</v>
      </c>
      <c r="IC9">
        <v>0</v>
      </c>
      <c r="ID9">
        <v>20.259599999999999</v>
      </c>
      <c r="IE9">
        <v>5.2491899999999996</v>
      </c>
      <c r="IF9">
        <v>11.9857</v>
      </c>
      <c r="IG9">
        <v>4.9817</v>
      </c>
      <c r="IH9">
        <v>3.2974299999999999</v>
      </c>
      <c r="II9">
        <v>9999</v>
      </c>
      <c r="IJ9">
        <v>9999</v>
      </c>
      <c r="IK9">
        <v>9999</v>
      </c>
      <c r="IL9">
        <v>999.9</v>
      </c>
      <c r="IM9">
        <v>4.97037</v>
      </c>
      <c r="IN9">
        <v>1.8745499999999999</v>
      </c>
      <c r="IO9">
        <v>1.87077</v>
      </c>
      <c r="IP9">
        <v>1.8745400000000001</v>
      </c>
      <c r="IQ9">
        <v>1.87042</v>
      </c>
      <c r="IR9">
        <v>1.8736600000000001</v>
      </c>
      <c r="IS9">
        <v>1.8757600000000001</v>
      </c>
      <c r="IT9">
        <v>1.87422</v>
      </c>
      <c r="IU9">
        <v>0</v>
      </c>
      <c r="IV9">
        <v>0</v>
      </c>
      <c r="IW9">
        <v>0</v>
      </c>
      <c r="IX9">
        <v>0</v>
      </c>
      <c r="IY9" t="s">
        <v>303</v>
      </c>
      <c r="IZ9" t="s">
        <v>304</v>
      </c>
      <c r="JA9" t="s">
        <v>305</v>
      </c>
      <c r="JB9" t="s">
        <v>305</v>
      </c>
      <c r="JC9" t="s">
        <v>305</v>
      </c>
      <c r="JD9" t="s">
        <v>305</v>
      </c>
      <c r="JE9">
        <v>0</v>
      </c>
      <c r="JF9">
        <v>100</v>
      </c>
      <c r="JG9">
        <v>100</v>
      </c>
      <c r="JH9">
        <v>-0.128</v>
      </c>
      <c r="JI9">
        <v>1.1308</v>
      </c>
      <c r="JJ9">
        <v>-1.9404448357930499</v>
      </c>
      <c r="JK9">
        <v>3.7615693108519802E-3</v>
      </c>
      <c r="JL9">
        <v>2.0286125053024199E-6</v>
      </c>
      <c r="JM9">
        <v>-2.8431522489916698E-10</v>
      </c>
      <c r="JN9">
        <v>0.442181787969469</v>
      </c>
      <c r="JO9">
        <v>5.99824452263635E-2</v>
      </c>
      <c r="JP9">
        <v>-2.0351725269219302E-3</v>
      </c>
      <c r="JQ9">
        <v>3.1702326575559498E-5</v>
      </c>
      <c r="JR9">
        <v>3</v>
      </c>
      <c r="JS9">
        <v>2024</v>
      </c>
      <c r="JT9">
        <v>2</v>
      </c>
      <c r="JU9">
        <v>24</v>
      </c>
      <c r="JV9">
        <v>68700</v>
      </c>
      <c r="JW9">
        <v>68700.2</v>
      </c>
      <c r="JX9">
        <v>1.34277</v>
      </c>
      <c r="JY9">
        <v>2.4352999999999998</v>
      </c>
      <c r="JZ9">
        <v>2.1484399999999999</v>
      </c>
      <c r="KA9">
        <v>2.6232899999999999</v>
      </c>
      <c r="KB9">
        <v>2.2497600000000002</v>
      </c>
      <c r="KC9">
        <v>2.4658199999999999</v>
      </c>
      <c r="KD9">
        <v>36.931699999999999</v>
      </c>
      <c r="KE9">
        <v>15.4892</v>
      </c>
      <c r="KF9">
        <v>18</v>
      </c>
      <c r="KG9">
        <v>256.637</v>
      </c>
      <c r="KH9">
        <v>1123.01</v>
      </c>
      <c r="KI9">
        <v>29.444299999999998</v>
      </c>
      <c r="KJ9">
        <v>29.2164</v>
      </c>
      <c r="KK9">
        <v>30.000399999999999</v>
      </c>
      <c r="KL9">
        <v>29.130099999999999</v>
      </c>
      <c r="KM9">
        <v>29.022300000000001</v>
      </c>
      <c r="KN9">
        <v>26.9221</v>
      </c>
      <c r="KO9">
        <v>-30</v>
      </c>
      <c r="KP9">
        <v>-30</v>
      </c>
      <c r="KQ9">
        <v>-999.9</v>
      </c>
      <c r="KR9">
        <v>400</v>
      </c>
      <c r="KS9">
        <v>0</v>
      </c>
      <c r="KT9">
        <v>101.694</v>
      </c>
      <c r="KU9">
        <v>86.527799999999999</v>
      </c>
    </row>
    <row r="10" spans="1:307" x14ac:dyDescent="0.35">
      <c r="A10">
        <f t="shared" si="48"/>
        <v>7</v>
      </c>
      <c r="B10">
        <v>2</v>
      </c>
      <c r="C10" t="s">
        <v>521</v>
      </c>
      <c r="D10" t="s">
        <v>525</v>
      </c>
      <c r="E10">
        <v>1</v>
      </c>
      <c r="F10">
        <v>3</v>
      </c>
      <c r="G10">
        <v>9</v>
      </c>
      <c r="H10">
        <v>1681984710.0999999</v>
      </c>
      <c r="I10">
        <v>1009.09999990463</v>
      </c>
      <c r="J10" t="s">
        <v>328</v>
      </c>
      <c r="K10" t="s">
        <v>329</v>
      </c>
      <c r="L10" s="6">
        <f t="shared" si="47"/>
        <v>7.9861111111112493E-4</v>
      </c>
      <c r="M10">
        <v>15</v>
      </c>
      <c r="N10">
        <f t="shared" si="0"/>
        <v>3.2099315150262879</v>
      </c>
      <c r="O10">
        <f t="shared" si="1"/>
        <v>2.4719081365998625</v>
      </c>
      <c r="P10" s="1">
        <f t="shared" si="2"/>
        <v>0.81942151711395017</v>
      </c>
      <c r="Q10">
        <f t="shared" si="3"/>
        <v>0.93744586100504113</v>
      </c>
      <c r="R10">
        <f t="shared" si="4"/>
        <v>0.88849115677954638</v>
      </c>
      <c r="S10">
        <v>1681984702.0999999</v>
      </c>
      <c r="T10">
        <f t="shared" si="5"/>
        <v>6.3487080949361993E-3</v>
      </c>
      <c r="U10">
        <f t="shared" si="6"/>
        <v>6.3487080949361996</v>
      </c>
      <c r="V10">
        <f t="shared" si="7"/>
        <v>20.378918193638214</v>
      </c>
      <c r="W10">
        <f t="shared" si="8"/>
        <v>388.48973333333299</v>
      </c>
      <c r="X10">
        <f t="shared" si="9"/>
        <v>318.33684667119365</v>
      </c>
      <c r="Y10">
        <f t="shared" si="10"/>
        <v>32.096526010478684</v>
      </c>
      <c r="Z10">
        <f t="shared" si="11"/>
        <v>39.169737845699366</v>
      </c>
      <c r="AA10" s="1">
        <f t="shared" si="12"/>
        <v>20.378918193638214</v>
      </c>
      <c r="AB10" s="1">
        <f t="shared" si="13"/>
        <v>0.56121624149228599</v>
      </c>
      <c r="AC10">
        <f>IF(LEFT(DX10,1)&lt;&gt;"0",IF(LEFT(DX10,1)="1",3,DY10),[1]Measurements!$D$5+[1]Measurements!$E$5*(EP10*EI10/([1]Measurements!$K$5*1000))+[1]Measurements!$F$5*(EP10*EI10/([1]Measurements!$K$5*1000))*MAX(MIN(DV10,[1]Measurements!$J$5),[1]Measurements!$I$5)*MAX(MIN(DV10,[1]Measurements!$J$5),[1]Measurements!$I$5)+[1]Measurements!$G$5*MAX(MIN(DV10,[1]Measurements!$J$5),[1]Measurements!$I$5)*(EP10*EI10/([1]Measurements!$K$5*1000))+[1]Measurements!$H$5*(EP10*EI10/([1]Measurements!$K$5*1000))*(EP10*EI10/([1]Measurements!$K$5*1000)))</f>
        <v>3.0237171629023964</v>
      </c>
      <c r="AD10">
        <f t="shared" si="14"/>
        <v>0.50911911633290574</v>
      </c>
      <c r="AE10">
        <f t="shared" si="15"/>
        <v>0.32247619570789188</v>
      </c>
      <c r="AF10">
        <f t="shared" si="16"/>
        <v>193.79957378046734</v>
      </c>
      <c r="AG10">
        <f>(EK10+(AF10+2*0.95*0.0000000567*(((EK10+[1]Measurements!$B$7)+273)^4-(EK10+273)^4)-44100*T10)/(1.84*29.3*AC10+8*0.95*0.0000000567*(EK10+273)^3))</f>
        <v>29.645090000294921</v>
      </c>
      <c r="AH10">
        <f>([1]Measurements!$C$7*EL10+[1]Measurements!$D$7*EM10+[1]Measurements!$E$7*AG10)</f>
        <v>28.921486666666699</v>
      </c>
      <c r="AI10">
        <f t="shared" si="17"/>
        <v>4.0035371548091323</v>
      </c>
      <c r="AJ10">
        <f t="shared" si="18"/>
        <v>64.93838605349103</v>
      </c>
      <c r="AK10">
        <f t="shared" si="19"/>
        <v>2.7885913592228309</v>
      </c>
      <c r="AL10">
        <f t="shared" si="20"/>
        <v>4.294211064817369</v>
      </c>
      <c r="AM10">
        <f t="shared" si="21"/>
        <v>1.2149457955863014</v>
      </c>
      <c r="AN10" s="1">
        <f t="shared" si="22"/>
        <v>-279.97802698668642</v>
      </c>
      <c r="AO10" s="1">
        <f t="shared" si="23"/>
        <v>198.22580185865527</v>
      </c>
      <c r="AP10" s="1">
        <f>2*0.95*0.0000000567*(((EK10+[1]Measurements!$B$7)+273)^4-(AH10+273)^4)</f>
        <v>14.508920853262953</v>
      </c>
      <c r="AQ10">
        <f t="shared" si="24"/>
        <v>126.55626950569916</v>
      </c>
      <c r="AR10">
        <f t="shared" si="25"/>
        <v>13.807594000473271</v>
      </c>
      <c r="AS10">
        <f t="shared" si="26"/>
        <v>5.5858038557475567</v>
      </c>
      <c r="AT10">
        <v>409.749620947734</v>
      </c>
      <c r="AU10">
        <v>397.25311515151498</v>
      </c>
      <c r="AV10">
        <v>-0.26531425848846302</v>
      </c>
      <c r="AW10">
        <v>66.598230977939807</v>
      </c>
      <c r="AX10" s="1">
        <f t="shared" si="27"/>
        <v>6.3487080949361996</v>
      </c>
      <c r="AY10">
        <v>23.7457605968881</v>
      </c>
      <c r="AZ10">
        <v>27.871930769230801</v>
      </c>
      <c r="BA10">
        <v>2.88376433566426E-2</v>
      </c>
      <c r="BB10">
        <v>77.180000000000007</v>
      </c>
      <c r="BC10">
        <v>1</v>
      </c>
      <c r="BD10">
        <v>0</v>
      </c>
      <c r="BE10">
        <f>IF(BC10*[1]Measurements!$H$13&gt;=BG10,1,(BG10/(BG10-BC10*[1]Measurements!$H$13)))</f>
        <v>1</v>
      </c>
      <c r="BF10">
        <f t="shared" si="28"/>
        <v>0</v>
      </c>
      <c r="BG10">
        <f>MAX(0,([1]Measurements!$B$13+[1]Measurements!$C$13*EP10)/(1+[1]Measurements!$D$13*EP10)*EI10/(EK10+273)*[1]Measurements!$E$13)</f>
        <v>52728.424116247283</v>
      </c>
      <c r="BH10" t="s">
        <v>297</v>
      </c>
      <c r="BI10">
        <v>10288.9</v>
      </c>
      <c r="BJ10">
        <v>1.016</v>
      </c>
      <c r="BK10">
        <v>4.5720000000000001</v>
      </c>
      <c r="BL10">
        <f t="shared" si="29"/>
        <v>0.77777777777777779</v>
      </c>
      <c r="BM10">
        <v>-1</v>
      </c>
      <c r="BN10" t="s">
        <v>330</v>
      </c>
      <c r="BO10">
        <v>10135.299999999999</v>
      </c>
      <c r="BP10">
        <v>763.23534615384597</v>
      </c>
      <c r="BQ10">
        <v>962.920210582403</v>
      </c>
      <c r="BR10">
        <f t="shared" si="30"/>
        <v>0.20737425825529365</v>
      </c>
      <c r="BS10">
        <v>0.5</v>
      </c>
      <c r="BT10">
        <f t="shared" si="31"/>
        <v>1009.1659801971335</v>
      </c>
      <c r="BU10">
        <f t="shared" si="32"/>
        <v>20.378918193638214</v>
      </c>
      <c r="BV10">
        <f t="shared" si="33"/>
        <v>104.63752329992846</v>
      </c>
      <c r="BW10">
        <f t="shared" si="34"/>
        <v>2.1184739292798981E-2</v>
      </c>
      <c r="BX10">
        <f t="shared" si="35"/>
        <v>-0.99525194304808007</v>
      </c>
      <c r="BY10">
        <f t="shared" si="36"/>
        <v>1.3045160238925333</v>
      </c>
      <c r="BZ10" t="s">
        <v>299</v>
      </c>
      <c r="CA10">
        <v>0</v>
      </c>
      <c r="CB10">
        <f t="shared" si="37"/>
        <v>1.3045160238925333</v>
      </c>
      <c r="CC10">
        <f t="shared" si="38"/>
        <v>0.99864525013645367</v>
      </c>
      <c r="CD10">
        <f t="shared" si="39"/>
        <v>0.20765557962345321</v>
      </c>
      <c r="CE10">
        <f t="shared" si="40"/>
        <v>-293.29851885733723</v>
      </c>
      <c r="CF10">
        <f t="shared" si="41"/>
        <v>0.20759329487460509</v>
      </c>
      <c r="CG10">
        <f t="shared" si="42"/>
        <v>-269.50174650798732</v>
      </c>
      <c r="CH10">
        <f t="shared" si="43"/>
        <v>3.5492333057500069E-4</v>
      </c>
      <c r="CI10">
        <f t="shared" si="44"/>
        <v>0.99964507666942504</v>
      </c>
      <c r="CJ10">
        <v>614</v>
      </c>
      <c r="CK10">
        <v>290</v>
      </c>
      <c r="CL10">
        <v>924.55</v>
      </c>
      <c r="CM10">
        <v>105</v>
      </c>
      <c r="CN10">
        <v>10135.299999999999</v>
      </c>
      <c r="CO10">
        <v>918.65</v>
      </c>
      <c r="CP10">
        <v>5.9</v>
      </c>
      <c r="CQ10">
        <v>300</v>
      </c>
      <c r="CR10">
        <v>24.1</v>
      </c>
      <c r="CS10">
        <v>962.920210582403</v>
      </c>
      <c r="CT10">
        <v>1.25467017330566</v>
      </c>
      <c r="CU10">
        <v>-44.869095653383702</v>
      </c>
      <c r="CV10">
        <v>1.12021127715373</v>
      </c>
      <c r="CW10">
        <v>0.98284664642528496</v>
      </c>
      <c r="CX10">
        <v>-7.3803679644049098E-3</v>
      </c>
      <c r="CY10">
        <v>290</v>
      </c>
      <c r="CZ10">
        <v>914.75</v>
      </c>
      <c r="DA10">
        <v>635</v>
      </c>
      <c r="DB10">
        <v>10102.9</v>
      </c>
      <c r="DC10">
        <v>918.51</v>
      </c>
      <c r="DD10">
        <v>-3.76</v>
      </c>
      <c r="DR10">
        <f>[1]Measurements!$B$11*EQ10+[1]Measurements!$C$11*ER10+[1]Measurements!$F$11*FC10*(1-FF10)</f>
        <v>1199.98</v>
      </c>
      <c r="DS10">
        <f t="shared" si="45"/>
        <v>1009.1659801971335</v>
      </c>
      <c r="DT10">
        <f>([1]Measurements!$B$11*[1]Measurements!$D$9+[1]Measurements!$C$11*[1]Measurements!$D$9+[1]Measurements!$F$11*((FP10+FH10)/MAX(FP10+FH10+FQ10, 0.1)*[1]Measurements!$I$9+FQ10/MAX(FP10+FH10+FQ10, 0.1)*[1]Measurements!$J$9))/([1]Measurements!$B$11+[1]Measurements!$C$11+[1]Measurements!$F$11)</f>
        <v>0.84098566659205443</v>
      </c>
      <c r="DU10">
        <f>([1]Measurements!$B$11*[1]Measurements!$K$9+[1]Measurements!$C$11*[1]Measurements!$K$9+[1]Measurements!$F$11*((FP10+FH10)/MAX(FP10+FH10+FQ10, 0.1)*[1]Measurements!$P$9+FQ10/MAX(FP10+FH10+FQ10, 0.1)*[1]Measurements!$Q$9))/([1]Measurements!$B$11+[1]Measurements!$C$11+[1]Measurements!$F$11)</f>
        <v>0.16150233652266482</v>
      </c>
      <c r="DV10">
        <v>2</v>
      </c>
      <c r="DW10">
        <v>0.5</v>
      </c>
      <c r="DX10" t="s">
        <v>300</v>
      </c>
      <c r="DY10">
        <v>2</v>
      </c>
      <c r="DZ10" t="b">
        <v>1</v>
      </c>
      <c r="EA10">
        <v>1681984702.0999999</v>
      </c>
      <c r="EB10">
        <v>388.48973333333299</v>
      </c>
      <c r="EC10">
        <v>400.00080000000003</v>
      </c>
      <c r="ED10">
        <v>27.657553333333301</v>
      </c>
      <c r="EE10">
        <v>23.744566666666699</v>
      </c>
      <c r="EF10">
        <v>388.678333333333</v>
      </c>
      <c r="EG10">
        <v>26.517620000000001</v>
      </c>
      <c r="EH10">
        <v>277.60453333333299</v>
      </c>
      <c r="EI10">
        <v>100.725733333333</v>
      </c>
      <c r="EJ10">
        <v>9.9937166666666702E-2</v>
      </c>
      <c r="EK10">
        <v>30.1374866666667</v>
      </c>
      <c r="EL10">
        <v>28.921486666666699</v>
      </c>
      <c r="EM10">
        <v>24.929733333333299</v>
      </c>
      <c r="EN10">
        <v>0</v>
      </c>
      <c r="EO10">
        <v>0</v>
      </c>
      <c r="EP10">
        <v>10003.7106666667</v>
      </c>
      <c r="EQ10">
        <v>0</v>
      </c>
      <c r="ER10">
        <v>1266.09733333333</v>
      </c>
      <c r="ES10">
        <v>-11.5110233333333</v>
      </c>
      <c r="ET10">
        <v>399.53986666666702</v>
      </c>
      <c r="EU10">
        <v>409.7296</v>
      </c>
      <c r="EV10">
        <v>3.9129833333333299</v>
      </c>
      <c r="EW10">
        <v>400.00080000000003</v>
      </c>
      <c r="EX10">
        <v>23.744566666666699</v>
      </c>
      <c r="EY10">
        <v>2.7858306666666701</v>
      </c>
      <c r="EZ10">
        <v>2.39169066666667</v>
      </c>
      <c r="FA10">
        <v>22.800146666666699</v>
      </c>
      <c r="FB10">
        <v>20.30762</v>
      </c>
      <c r="FC10">
        <v>1199.98</v>
      </c>
      <c r="FD10">
        <v>0.96700739999999996</v>
      </c>
      <c r="FE10">
        <v>3.2992353333333301E-2</v>
      </c>
      <c r="FF10">
        <v>0</v>
      </c>
      <c r="FG10">
        <v>764.45913333333306</v>
      </c>
      <c r="FH10">
        <v>4.9997999999999996</v>
      </c>
      <c r="FI10">
        <v>9586.4480000000003</v>
      </c>
      <c r="FJ10">
        <v>11590.006666666701</v>
      </c>
      <c r="FK10">
        <v>37.125</v>
      </c>
      <c r="FL10">
        <v>38.995800000000003</v>
      </c>
      <c r="FM10">
        <v>37.625</v>
      </c>
      <c r="FN10">
        <v>38.691200000000002</v>
      </c>
      <c r="FO10">
        <v>39.75</v>
      </c>
      <c r="FP10">
        <v>1155.5540000000001</v>
      </c>
      <c r="FQ10">
        <v>39.426000000000002</v>
      </c>
      <c r="FR10">
        <v>0</v>
      </c>
      <c r="FS10">
        <v>67.700000047683702</v>
      </c>
      <c r="FT10">
        <v>0</v>
      </c>
      <c r="FU10">
        <v>763.23534615384597</v>
      </c>
      <c r="FV10">
        <v>-149.39941877977799</v>
      </c>
      <c r="FW10">
        <v>-1820.7825638895699</v>
      </c>
      <c r="FX10">
        <v>9571.61115384615</v>
      </c>
      <c r="FY10">
        <v>15</v>
      </c>
      <c r="FZ10">
        <v>0</v>
      </c>
      <c r="GA10" t="s">
        <v>301</v>
      </c>
      <c r="GB10">
        <v>1677862641</v>
      </c>
      <c r="GC10">
        <v>1677862632</v>
      </c>
      <c r="GD10">
        <v>0</v>
      </c>
      <c r="GE10">
        <v>1.395</v>
      </c>
      <c r="GF10">
        <v>0.15</v>
      </c>
      <c r="GG10">
        <v>3.0830000000000002</v>
      </c>
      <c r="GH10">
        <v>0.99099999999999999</v>
      </c>
      <c r="GI10">
        <v>401</v>
      </c>
      <c r="GJ10">
        <v>15</v>
      </c>
      <c r="GK10">
        <v>0.55000000000000004</v>
      </c>
      <c r="GL10">
        <v>0.16</v>
      </c>
      <c r="GM10">
        <v>-9.0958033333333308</v>
      </c>
      <c r="GN10">
        <v>-35.309422597402602</v>
      </c>
      <c r="GO10">
        <v>3.66048102379394</v>
      </c>
      <c r="GP10">
        <v>0</v>
      </c>
      <c r="GQ10">
        <v>774.985441176471</v>
      </c>
      <c r="GR10">
        <v>-169.90910626539099</v>
      </c>
      <c r="GS10">
        <v>16.728119436852399</v>
      </c>
      <c r="GT10">
        <v>0</v>
      </c>
      <c r="GU10">
        <v>3.7359219047619101</v>
      </c>
      <c r="GV10">
        <v>2.61296649350649</v>
      </c>
      <c r="GW10">
        <v>0.26623554715289299</v>
      </c>
      <c r="GX10">
        <v>0</v>
      </c>
      <c r="GY10">
        <v>0</v>
      </c>
      <c r="GZ10">
        <v>3</v>
      </c>
      <c r="HA10" t="s">
        <v>312</v>
      </c>
      <c r="HB10">
        <v>2.8698700000000001</v>
      </c>
      <c r="HC10">
        <v>2.7593200000000002</v>
      </c>
      <c r="HD10">
        <v>8.6336899999999994E-2</v>
      </c>
      <c r="HE10">
        <v>8.7962200000000004E-2</v>
      </c>
      <c r="HF10">
        <v>0.12138</v>
      </c>
      <c r="HG10">
        <v>0.110012</v>
      </c>
      <c r="HH10">
        <v>24983.5</v>
      </c>
      <c r="HI10">
        <v>19634.599999999999</v>
      </c>
      <c r="HJ10">
        <v>28646.7</v>
      </c>
      <c r="HK10">
        <v>22514.1</v>
      </c>
      <c r="HL10">
        <v>41222.800000000003</v>
      </c>
      <c r="HM10">
        <v>31759.4</v>
      </c>
      <c r="HN10">
        <v>53448.1</v>
      </c>
      <c r="HO10">
        <v>40299.599999999999</v>
      </c>
      <c r="HP10">
        <v>1.5134799999999999</v>
      </c>
      <c r="HQ10">
        <v>2.5843699999999998</v>
      </c>
      <c r="HR10">
        <v>2.5883300000000001E-2</v>
      </c>
      <c r="HS10">
        <v>-0.128582</v>
      </c>
      <c r="HT10">
        <v>28.533200000000001</v>
      </c>
      <c r="HU10">
        <v>26.8948</v>
      </c>
      <c r="HV10">
        <v>44.786999999999999</v>
      </c>
      <c r="HW10">
        <v>33.424999999999997</v>
      </c>
      <c r="HX10">
        <v>23.0063</v>
      </c>
      <c r="HY10">
        <v>63.186300000000003</v>
      </c>
      <c r="HZ10">
        <v>0</v>
      </c>
      <c r="IA10">
        <v>2</v>
      </c>
      <c r="IB10">
        <v>0.13694400000000001</v>
      </c>
      <c r="IC10">
        <v>0</v>
      </c>
      <c r="ID10">
        <v>20.259799999999998</v>
      </c>
      <c r="IE10">
        <v>5.25143</v>
      </c>
      <c r="IF10">
        <v>11.9848</v>
      </c>
      <c r="IG10">
        <v>4.9816500000000001</v>
      </c>
      <c r="IH10">
        <v>3.2976700000000001</v>
      </c>
      <c r="II10">
        <v>9999</v>
      </c>
      <c r="IJ10">
        <v>9999</v>
      </c>
      <c r="IK10">
        <v>9999</v>
      </c>
      <c r="IL10">
        <v>999.9</v>
      </c>
      <c r="IM10">
        <v>4.9703799999999996</v>
      </c>
      <c r="IN10">
        <v>1.8745700000000001</v>
      </c>
      <c r="IO10">
        <v>1.8707800000000001</v>
      </c>
      <c r="IP10">
        <v>1.8745400000000001</v>
      </c>
      <c r="IQ10">
        <v>1.87042</v>
      </c>
      <c r="IR10">
        <v>1.8737200000000001</v>
      </c>
      <c r="IS10">
        <v>1.8757600000000001</v>
      </c>
      <c r="IT10">
        <v>1.8742399999999999</v>
      </c>
      <c r="IU10">
        <v>0</v>
      </c>
      <c r="IV10">
        <v>0</v>
      </c>
      <c r="IW10">
        <v>0</v>
      </c>
      <c r="IX10">
        <v>0</v>
      </c>
      <c r="IY10" t="s">
        <v>303</v>
      </c>
      <c r="IZ10" t="s">
        <v>304</v>
      </c>
      <c r="JA10" t="s">
        <v>305</v>
      </c>
      <c r="JB10" t="s">
        <v>305</v>
      </c>
      <c r="JC10" t="s">
        <v>305</v>
      </c>
      <c r="JD10" t="s">
        <v>305</v>
      </c>
      <c r="JE10">
        <v>0</v>
      </c>
      <c r="JF10">
        <v>100</v>
      </c>
      <c r="JG10">
        <v>100</v>
      </c>
      <c r="JH10">
        <v>-0.20200000000000001</v>
      </c>
      <c r="JI10">
        <v>1.1398999999999999</v>
      </c>
      <c r="JJ10">
        <v>-1.9404448357930499</v>
      </c>
      <c r="JK10">
        <v>3.7615693108519802E-3</v>
      </c>
      <c r="JL10">
        <v>2.0286125053024199E-6</v>
      </c>
      <c r="JM10">
        <v>-2.8431522489916698E-10</v>
      </c>
      <c r="JN10">
        <v>1.13992948613311</v>
      </c>
      <c r="JO10">
        <v>0</v>
      </c>
      <c r="JP10">
        <v>0</v>
      </c>
      <c r="JQ10">
        <v>0</v>
      </c>
      <c r="JR10">
        <v>3</v>
      </c>
      <c r="JS10">
        <v>2024</v>
      </c>
      <c r="JT10">
        <v>2</v>
      </c>
      <c r="JU10">
        <v>24</v>
      </c>
      <c r="JV10">
        <v>68701.2</v>
      </c>
      <c r="JW10">
        <v>68701.3</v>
      </c>
      <c r="JX10">
        <v>1.34399</v>
      </c>
      <c r="JY10">
        <v>2.4365199999999998</v>
      </c>
      <c r="JZ10">
        <v>2.1484399999999999</v>
      </c>
      <c r="KA10">
        <v>2.6232899999999999</v>
      </c>
      <c r="KB10">
        <v>2.2497600000000002</v>
      </c>
      <c r="KC10">
        <v>2.47925</v>
      </c>
      <c r="KD10">
        <v>36.979399999999998</v>
      </c>
      <c r="KE10">
        <v>15.480399999999999</v>
      </c>
      <c r="KF10">
        <v>18</v>
      </c>
      <c r="KG10">
        <v>260.30799999999999</v>
      </c>
      <c r="KH10">
        <v>1121.74</v>
      </c>
      <c r="KI10">
        <v>29.498000000000001</v>
      </c>
      <c r="KJ10">
        <v>29.279199999999999</v>
      </c>
      <c r="KK10">
        <v>30.000399999999999</v>
      </c>
      <c r="KL10">
        <v>29.190799999999999</v>
      </c>
      <c r="KM10">
        <v>29.071100000000001</v>
      </c>
      <c r="KN10">
        <v>26.924900000000001</v>
      </c>
      <c r="KO10">
        <v>-30</v>
      </c>
      <c r="KP10">
        <v>-30</v>
      </c>
      <c r="KQ10">
        <v>-999.9</v>
      </c>
      <c r="KR10">
        <v>400</v>
      </c>
      <c r="KS10">
        <v>0</v>
      </c>
      <c r="KT10">
        <v>101.679</v>
      </c>
      <c r="KU10">
        <v>86.518100000000004</v>
      </c>
    </row>
    <row r="11" spans="1:307" x14ac:dyDescent="0.35">
      <c r="A11">
        <f t="shared" si="48"/>
        <v>7</v>
      </c>
      <c r="B11">
        <v>2</v>
      </c>
      <c r="C11" t="s">
        <v>521</v>
      </c>
      <c r="D11" t="s">
        <v>525</v>
      </c>
      <c r="E11">
        <v>2</v>
      </c>
      <c r="F11">
        <v>1</v>
      </c>
      <c r="G11">
        <v>10</v>
      </c>
      <c r="H11">
        <v>1681984824.0999999</v>
      </c>
      <c r="I11">
        <v>1123.0999999046301</v>
      </c>
      <c r="J11" t="s">
        <v>331</v>
      </c>
      <c r="K11" t="s">
        <v>332</v>
      </c>
      <c r="L11" s="6">
        <f t="shared" si="47"/>
        <v>1.3194444444444287E-3</v>
      </c>
      <c r="M11">
        <v>15</v>
      </c>
      <c r="N11">
        <f t="shared" si="0"/>
        <v>2.5162144211320321</v>
      </c>
      <c r="O11">
        <f t="shared" si="1"/>
        <v>-0.26689082882580178</v>
      </c>
      <c r="P11" s="1">
        <f t="shared" si="2"/>
        <v>0.76486599705631542</v>
      </c>
      <c r="Q11">
        <f t="shared" si="3"/>
        <v>7.00259641287964E-2</v>
      </c>
      <c r="R11">
        <f t="shared" si="4"/>
        <v>7.3616067884653386E-2</v>
      </c>
      <c r="S11">
        <v>1681984815.5999999</v>
      </c>
      <c r="T11">
        <f t="shared" si="5"/>
        <v>6.0499471723656384E-4</v>
      </c>
      <c r="U11">
        <f t="shared" si="6"/>
        <v>0.60499471723656384</v>
      </c>
      <c r="V11">
        <f t="shared" si="7"/>
        <v>1.522296432219338</v>
      </c>
      <c r="W11">
        <f t="shared" si="8"/>
        <v>399.95018750000003</v>
      </c>
      <c r="X11">
        <f t="shared" si="9"/>
        <v>305.90829893504781</v>
      </c>
      <c r="Y11">
        <f t="shared" si="10"/>
        <v>30.84416591066207</v>
      </c>
      <c r="Z11">
        <f t="shared" si="11"/>
        <v>40.326234960594128</v>
      </c>
      <c r="AA11" s="1">
        <f t="shared" si="12"/>
        <v>1.522296432219338</v>
      </c>
      <c r="AB11" s="1">
        <f t="shared" si="13"/>
        <v>2.9670420576045988E-2</v>
      </c>
      <c r="AC11">
        <f>IF(LEFT(DX11,1)&lt;&gt;"0",IF(LEFT(DX11,1)="1",3,DY11),[1]Measurements!$D$5+[1]Measurements!$E$5*(EP11*EI11/([1]Measurements!$K$5*1000))+[1]Measurements!$F$5*(EP11*EI11/([1]Measurements!$K$5*1000))*MAX(MIN(DV11,[1]Measurements!$J$5),[1]Measurements!$I$5)*MAX(MIN(DV11,[1]Measurements!$J$5),[1]Measurements!$I$5)+[1]Measurements!$G$5*MAX(MIN(DV11,[1]Measurements!$J$5),[1]Measurements!$I$5)*(EP11*EI11/([1]Measurements!$K$5*1000))+[1]Measurements!$H$5*(EP11*EI11/([1]Measurements!$K$5*1000))*(EP11*EI11/([1]Measurements!$K$5*1000)))</f>
        <v>3.0245277311930785</v>
      </c>
      <c r="AD11">
        <f t="shared" si="14"/>
        <v>2.9509663788873847E-2</v>
      </c>
      <c r="AE11">
        <f t="shared" si="15"/>
        <v>1.8457910473856101E-2</v>
      </c>
      <c r="AF11">
        <f t="shared" si="16"/>
        <v>193.80209963050129</v>
      </c>
      <c r="AG11">
        <f>(EK11+(AF11+2*0.95*0.0000000567*(((EK11+[1]Measurements!$B$7)+273)^4-(EK11+273)^4)-44100*T11)/(1.84*29.3*AC11+8*0.95*0.0000000567*(EK11+273)^3))</f>
        <v>31.246062328979775</v>
      </c>
      <c r="AH11">
        <f>([1]Measurements!$C$7*EL11+[1]Measurements!$D$7*EM11+[1]Measurements!$E$7*AG11)</f>
        <v>30.72350625</v>
      </c>
      <c r="AI11">
        <f t="shared" si="17"/>
        <v>4.4407428690050104</v>
      </c>
      <c r="AJ11">
        <f t="shared" si="18"/>
        <v>56.417511443356069</v>
      </c>
      <c r="AK11">
        <f t="shared" si="19"/>
        <v>2.4441825924819303</v>
      </c>
      <c r="AL11">
        <f t="shared" si="20"/>
        <v>4.3323119541277926</v>
      </c>
      <c r="AM11">
        <f t="shared" si="21"/>
        <v>1.9965602765230801</v>
      </c>
      <c r="AN11" s="1">
        <f t="shared" si="22"/>
        <v>-26.680267030132466</v>
      </c>
      <c r="AO11" s="1">
        <f t="shared" si="23"/>
        <v>-70.439164237804761</v>
      </c>
      <c r="AP11" s="1">
        <f>2*0.95*0.0000000567*(((EK11+[1]Measurements!$B$7)+273)^4-(AH11+273)^4)</f>
        <v>-5.204468536035213</v>
      </c>
      <c r="AQ11">
        <f t="shared" si="24"/>
        <v>91.478199826528851</v>
      </c>
      <c r="AR11">
        <f t="shared" si="25"/>
        <v>-0.15982204750471091</v>
      </c>
      <c r="AS11">
        <f t="shared" si="26"/>
        <v>0.59882929738670754</v>
      </c>
      <c r="AT11">
        <v>409.777595094866</v>
      </c>
      <c r="AU11">
        <v>409.27143636363598</v>
      </c>
      <c r="AV11">
        <v>-6.4192183491620994E-2</v>
      </c>
      <c r="AW11">
        <v>66.596936914512895</v>
      </c>
      <c r="AX11" s="1">
        <f t="shared" si="27"/>
        <v>0.60499471723656384</v>
      </c>
      <c r="AY11">
        <v>23.824880405314701</v>
      </c>
      <c r="AZ11">
        <v>24.246963636363699</v>
      </c>
      <c r="BA11">
        <v>1.03178885630722E-4</v>
      </c>
      <c r="BB11">
        <v>77.180000000000007</v>
      </c>
      <c r="BC11">
        <v>1</v>
      </c>
      <c r="BD11">
        <v>0</v>
      </c>
      <c r="BE11">
        <f>IF(BC11*[1]Measurements!$H$13&gt;=BG11,1,(BG11/(BG11-BC11*[1]Measurements!$H$13)))</f>
        <v>1</v>
      </c>
      <c r="BF11">
        <f t="shared" si="28"/>
        <v>0</v>
      </c>
      <c r="BG11">
        <f>MAX(0,([1]Measurements!$B$13+[1]Measurements!$C$13*EP11)/(1+[1]Measurements!$D$13*EP11)*EI11/(EK11+273)*[1]Measurements!$E$13)</f>
        <v>52726.465791452843</v>
      </c>
      <c r="BH11" t="s">
        <v>297</v>
      </c>
      <c r="BI11">
        <v>10288.9</v>
      </c>
      <c r="BJ11">
        <v>1.016</v>
      </c>
      <c r="BK11">
        <v>4.5720000000000001</v>
      </c>
      <c r="BL11">
        <f t="shared" si="29"/>
        <v>0.77777777777777779</v>
      </c>
      <c r="BM11">
        <v>-1</v>
      </c>
      <c r="BN11" t="s">
        <v>333</v>
      </c>
      <c r="BO11">
        <v>10165.799999999999</v>
      </c>
      <c r="BP11">
        <v>693.45723076923105</v>
      </c>
      <c r="BQ11">
        <v>705.39171565792606</v>
      </c>
      <c r="BR11">
        <f t="shared" si="30"/>
        <v>1.69189467692622E-2</v>
      </c>
      <c r="BS11">
        <v>0.5</v>
      </c>
      <c r="BT11">
        <f t="shared" si="31"/>
        <v>1009.1781751971508</v>
      </c>
      <c r="BU11">
        <f t="shared" si="32"/>
        <v>1.522296432219338</v>
      </c>
      <c r="BV11">
        <f t="shared" si="33"/>
        <v>8.5371159134308794</v>
      </c>
      <c r="BW11">
        <f t="shared" si="34"/>
        <v>2.4993568967408434E-3</v>
      </c>
      <c r="BX11">
        <f t="shared" si="35"/>
        <v>-0.99351849490359312</v>
      </c>
      <c r="BY11">
        <f t="shared" si="36"/>
        <v>1.3038711293229244</v>
      </c>
      <c r="BZ11" t="s">
        <v>299</v>
      </c>
      <c r="CA11">
        <v>0</v>
      </c>
      <c r="CB11">
        <f t="shared" si="37"/>
        <v>1.3038711293229244</v>
      </c>
      <c r="CC11">
        <f t="shared" si="38"/>
        <v>0.99815156444230879</v>
      </c>
      <c r="CD11">
        <f t="shared" si="39"/>
        <v>1.6950278266322463E-2</v>
      </c>
      <c r="CE11">
        <f t="shared" si="40"/>
        <v>-214.44066112139987</v>
      </c>
      <c r="CF11">
        <f t="shared" si="41"/>
        <v>1.6943350861475311E-2</v>
      </c>
      <c r="CG11">
        <f t="shared" si="42"/>
        <v>-197.08090991505233</v>
      </c>
      <c r="CH11">
        <f t="shared" si="43"/>
        <v>3.187071600786648E-5</v>
      </c>
      <c r="CI11">
        <f t="shared" si="44"/>
        <v>0.99996812928399215</v>
      </c>
      <c r="CJ11">
        <v>615</v>
      </c>
      <c r="CK11">
        <v>290</v>
      </c>
      <c r="CL11">
        <v>699.31</v>
      </c>
      <c r="CM11">
        <v>55</v>
      </c>
      <c r="CN11">
        <v>10165.799999999999</v>
      </c>
      <c r="CO11">
        <v>697.37</v>
      </c>
      <c r="CP11">
        <v>1.94</v>
      </c>
      <c r="CQ11">
        <v>300</v>
      </c>
      <c r="CR11">
        <v>24.1</v>
      </c>
      <c r="CS11">
        <v>705.39171565792606</v>
      </c>
      <c r="CT11">
        <v>1.69348257032982</v>
      </c>
      <c r="CU11">
        <v>-8.1520151282423292</v>
      </c>
      <c r="CV11">
        <v>1.51520419155513</v>
      </c>
      <c r="CW11">
        <v>0.50830557920913499</v>
      </c>
      <c r="CX11">
        <v>-7.3928160177975603E-3</v>
      </c>
      <c r="CY11">
        <v>290</v>
      </c>
      <c r="CZ11">
        <v>695.4</v>
      </c>
      <c r="DA11">
        <v>625</v>
      </c>
      <c r="DB11">
        <v>10125.700000000001</v>
      </c>
      <c r="DC11">
        <v>697.34</v>
      </c>
      <c r="DD11">
        <v>-1.94</v>
      </c>
      <c r="DR11">
        <f>[1]Measurements!$B$11*EQ11+[1]Measurements!$C$11*ER11+[1]Measurements!$F$11*FC11*(1-FF11)</f>
        <v>1199.994375</v>
      </c>
      <c r="DS11">
        <f t="shared" si="45"/>
        <v>1009.1781751971508</v>
      </c>
      <c r="DT11">
        <f>([1]Measurements!$B$11*[1]Measurements!$D$9+[1]Measurements!$C$11*[1]Measurements!$D$9+[1]Measurements!$F$11*((FP11+FH11)/MAX(FP11+FH11+FQ11, 0.1)*[1]Measurements!$I$9+FQ11/MAX(FP11+FH11+FQ11, 0.1)*[1]Measurements!$J$9))/([1]Measurements!$B$11+[1]Measurements!$C$11+[1]Measurements!$F$11)</f>
        <v>0.84098575478501791</v>
      </c>
      <c r="DU11">
        <f>([1]Measurements!$B$11*[1]Measurements!$K$9+[1]Measurements!$C$11*[1]Measurements!$K$9+[1]Measurements!$F$11*((FP11+FH11)/MAX(FP11+FH11+FQ11, 0.1)*[1]Measurements!$P$9+FQ11/MAX(FP11+FH11+FQ11, 0.1)*[1]Measurements!$Q$9))/([1]Measurements!$B$11+[1]Measurements!$C$11+[1]Measurements!$F$11)</f>
        <v>0.16150250673508473</v>
      </c>
      <c r="DV11">
        <v>2</v>
      </c>
      <c r="DW11">
        <v>0.5</v>
      </c>
      <c r="DX11" t="s">
        <v>300</v>
      </c>
      <c r="DY11">
        <v>2</v>
      </c>
      <c r="DZ11" t="b">
        <v>1</v>
      </c>
      <c r="EA11">
        <v>1681984815.5999999</v>
      </c>
      <c r="EB11">
        <v>399.95018750000003</v>
      </c>
      <c r="EC11">
        <v>400.00731250000001</v>
      </c>
      <c r="ED11">
        <v>24.241074999999999</v>
      </c>
      <c r="EE11">
        <v>23.822162500000001</v>
      </c>
      <c r="EF11">
        <v>400.07937500000003</v>
      </c>
      <c r="EG11">
        <v>23.108374999999999</v>
      </c>
      <c r="EH11">
        <v>278.96662500000002</v>
      </c>
      <c r="EI11">
        <v>100.7281875</v>
      </c>
      <c r="EJ11">
        <v>9.9956156249999997E-2</v>
      </c>
      <c r="EK11">
        <v>30.291518750000002</v>
      </c>
      <c r="EL11">
        <v>30.72350625</v>
      </c>
      <c r="EM11">
        <v>25.422431249999999</v>
      </c>
      <c r="EN11">
        <v>0</v>
      </c>
      <c r="EO11">
        <v>0</v>
      </c>
      <c r="EP11">
        <v>10008.369375</v>
      </c>
      <c r="EQ11">
        <v>0</v>
      </c>
      <c r="ER11">
        <v>1141.473125</v>
      </c>
      <c r="ES11">
        <v>-5.7060303749999999E-2</v>
      </c>
      <c r="ET11">
        <v>409.8864375</v>
      </c>
      <c r="EU11">
        <v>409.76893749999999</v>
      </c>
      <c r="EV11">
        <v>0.41892368749999997</v>
      </c>
      <c r="EW11">
        <v>400.00731250000001</v>
      </c>
      <c r="EX11">
        <v>23.822162500000001</v>
      </c>
      <c r="EY11">
        <v>2.4417618750000001</v>
      </c>
      <c r="EZ11">
        <v>2.3995656250000001</v>
      </c>
      <c r="FA11">
        <v>20.643437500000001</v>
      </c>
      <c r="FB11">
        <v>20.360837499999999</v>
      </c>
      <c r="FC11">
        <v>1199.994375</v>
      </c>
      <c r="FD11">
        <v>0.96700243750000003</v>
      </c>
      <c r="FE11">
        <v>3.2997343749999998E-2</v>
      </c>
      <c r="FF11">
        <v>0</v>
      </c>
      <c r="FG11">
        <v>695.54956249999998</v>
      </c>
      <c r="FH11">
        <v>4.9997999999999996</v>
      </c>
      <c r="FI11">
        <v>8624.3056250000009</v>
      </c>
      <c r="FJ11">
        <v>11590.137500000001</v>
      </c>
      <c r="FK11">
        <v>37.25</v>
      </c>
      <c r="FL11">
        <v>39.085625</v>
      </c>
      <c r="FM11">
        <v>37.753875000000001</v>
      </c>
      <c r="FN11">
        <v>38.909875</v>
      </c>
      <c r="FO11">
        <v>39.875</v>
      </c>
      <c r="FP11">
        <v>1155.5643749999999</v>
      </c>
      <c r="FQ11">
        <v>39.43</v>
      </c>
      <c r="FR11">
        <v>0</v>
      </c>
      <c r="FS11">
        <v>112.5</v>
      </c>
      <c r="FT11">
        <v>0</v>
      </c>
      <c r="FU11">
        <v>693.45723076923105</v>
      </c>
      <c r="FV11">
        <v>-153.27589754331899</v>
      </c>
      <c r="FW11">
        <v>-1856.77606956919</v>
      </c>
      <c r="FX11">
        <v>8598.9992307692301</v>
      </c>
      <c r="FY11">
        <v>15</v>
      </c>
      <c r="FZ11">
        <v>0</v>
      </c>
      <c r="GA11" t="s">
        <v>301</v>
      </c>
      <c r="GB11">
        <v>1677862641</v>
      </c>
      <c r="GC11">
        <v>1677862632</v>
      </c>
      <c r="GD11">
        <v>0</v>
      </c>
      <c r="GE11">
        <v>1.395</v>
      </c>
      <c r="GF11">
        <v>0.15</v>
      </c>
      <c r="GG11">
        <v>3.0830000000000002</v>
      </c>
      <c r="GH11">
        <v>0.99099999999999999</v>
      </c>
      <c r="GI11">
        <v>401</v>
      </c>
      <c r="GJ11">
        <v>15</v>
      </c>
      <c r="GK11">
        <v>0.55000000000000004</v>
      </c>
      <c r="GL11">
        <v>0.16</v>
      </c>
      <c r="GM11">
        <v>0.45370267333333297</v>
      </c>
      <c r="GN11">
        <v>-8.3427972249350706</v>
      </c>
      <c r="GO11">
        <v>0.86754832560153905</v>
      </c>
      <c r="GP11">
        <v>0</v>
      </c>
      <c r="GQ11">
        <v>705.288441176471</v>
      </c>
      <c r="GR11">
        <v>-170.898135837457</v>
      </c>
      <c r="GS11">
        <v>16.799683705340399</v>
      </c>
      <c r="GT11">
        <v>0</v>
      </c>
      <c r="GU11">
        <v>0.41764323809523801</v>
      </c>
      <c r="GV11">
        <v>1.9297090909091302E-2</v>
      </c>
      <c r="GW11">
        <v>2.9024198919220699E-3</v>
      </c>
      <c r="GX11">
        <v>1</v>
      </c>
      <c r="GY11">
        <v>1</v>
      </c>
      <c r="GZ11">
        <v>3</v>
      </c>
      <c r="HA11" t="s">
        <v>334</v>
      </c>
      <c r="HB11">
        <v>2.8711799999999998</v>
      </c>
      <c r="HC11">
        <v>2.7594799999999999</v>
      </c>
      <c r="HD11">
        <v>8.8562699999999994E-2</v>
      </c>
      <c r="HE11">
        <v>8.7953199999999995E-2</v>
      </c>
      <c r="HF11">
        <v>0.109622</v>
      </c>
      <c r="HG11">
        <v>0.110263</v>
      </c>
      <c r="HH11">
        <v>24919.599999999999</v>
      </c>
      <c r="HI11">
        <v>19631.2</v>
      </c>
      <c r="HJ11">
        <v>28643.7</v>
      </c>
      <c r="HK11">
        <v>22510.400000000001</v>
      </c>
      <c r="HL11">
        <v>41770.800000000003</v>
      </c>
      <c r="HM11">
        <v>31746.400000000001</v>
      </c>
      <c r="HN11">
        <v>53443</v>
      </c>
      <c r="HO11">
        <v>40294.6</v>
      </c>
      <c r="HP11">
        <v>1.51448</v>
      </c>
      <c r="HQ11">
        <v>2.58013</v>
      </c>
      <c r="HR11">
        <v>0.13555200000000001</v>
      </c>
      <c r="HS11">
        <v>-7.0221699999999998E-2</v>
      </c>
      <c r="HT11">
        <v>28.514900000000001</v>
      </c>
      <c r="HU11">
        <v>26.804400000000001</v>
      </c>
      <c r="HV11">
        <v>44.725999999999999</v>
      </c>
      <c r="HW11">
        <v>33.515999999999998</v>
      </c>
      <c r="HX11">
        <v>23.0915</v>
      </c>
      <c r="HY11">
        <v>63.126300000000001</v>
      </c>
      <c r="HZ11">
        <v>0</v>
      </c>
      <c r="IA11">
        <v>2</v>
      </c>
      <c r="IB11">
        <v>0.14218500000000001</v>
      </c>
      <c r="IC11">
        <v>0</v>
      </c>
      <c r="ID11">
        <v>20.259899999999998</v>
      </c>
      <c r="IE11">
        <v>5.2475399999999999</v>
      </c>
      <c r="IF11">
        <v>11.985799999999999</v>
      </c>
      <c r="IG11">
        <v>4.9817499999999999</v>
      </c>
      <c r="IH11">
        <v>3.2977799999999999</v>
      </c>
      <c r="II11">
        <v>9999</v>
      </c>
      <c r="IJ11">
        <v>9999</v>
      </c>
      <c r="IK11">
        <v>9999</v>
      </c>
      <c r="IL11">
        <v>999.9</v>
      </c>
      <c r="IM11">
        <v>4.97037</v>
      </c>
      <c r="IN11">
        <v>1.87459</v>
      </c>
      <c r="IO11">
        <v>1.8708</v>
      </c>
      <c r="IP11">
        <v>1.8745400000000001</v>
      </c>
      <c r="IQ11">
        <v>1.8704400000000001</v>
      </c>
      <c r="IR11">
        <v>1.87371</v>
      </c>
      <c r="IS11">
        <v>1.8757600000000001</v>
      </c>
      <c r="IT11">
        <v>1.8742399999999999</v>
      </c>
      <c r="IU11">
        <v>0</v>
      </c>
      <c r="IV11">
        <v>0</v>
      </c>
      <c r="IW11">
        <v>0</v>
      </c>
      <c r="IX11">
        <v>0</v>
      </c>
      <c r="IY11" t="s">
        <v>303</v>
      </c>
      <c r="IZ11" t="s">
        <v>304</v>
      </c>
      <c r="JA11" t="s">
        <v>305</v>
      </c>
      <c r="JB11" t="s">
        <v>305</v>
      </c>
      <c r="JC11" t="s">
        <v>305</v>
      </c>
      <c r="JD11" t="s">
        <v>305</v>
      </c>
      <c r="JE11">
        <v>0</v>
      </c>
      <c r="JF11">
        <v>100</v>
      </c>
      <c r="JG11">
        <v>100</v>
      </c>
      <c r="JH11">
        <v>-0.13200000000000001</v>
      </c>
      <c r="JI11">
        <v>1.1327</v>
      </c>
      <c r="JJ11">
        <v>-1.9404448357930499</v>
      </c>
      <c r="JK11">
        <v>3.7615693108519802E-3</v>
      </c>
      <c r="JL11">
        <v>2.0286125053024199E-6</v>
      </c>
      <c r="JM11">
        <v>-2.8431522489916698E-10</v>
      </c>
      <c r="JN11">
        <v>0.442181787969469</v>
      </c>
      <c r="JO11">
        <v>5.99824452263635E-2</v>
      </c>
      <c r="JP11">
        <v>-2.0351725269219302E-3</v>
      </c>
      <c r="JQ11">
        <v>3.1702326575559498E-5</v>
      </c>
      <c r="JR11">
        <v>3</v>
      </c>
      <c r="JS11">
        <v>2024</v>
      </c>
      <c r="JT11">
        <v>2</v>
      </c>
      <c r="JU11">
        <v>24</v>
      </c>
      <c r="JV11">
        <v>68703.100000000006</v>
      </c>
      <c r="JW11">
        <v>68703.199999999997</v>
      </c>
      <c r="JX11">
        <v>1.34277</v>
      </c>
      <c r="JY11">
        <v>2.4279799999999998</v>
      </c>
      <c r="JZ11">
        <v>2.1484399999999999</v>
      </c>
      <c r="KA11">
        <v>2.6220699999999999</v>
      </c>
      <c r="KB11">
        <v>2.2497600000000002</v>
      </c>
      <c r="KC11">
        <v>2.49512</v>
      </c>
      <c r="KD11">
        <v>37.0747</v>
      </c>
      <c r="KE11">
        <v>15.462899999999999</v>
      </c>
      <c r="KF11">
        <v>18</v>
      </c>
      <c r="KG11">
        <v>260.94</v>
      </c>
      <c r="KH11">
        <v>1117.57</v>
      </c>
      <c r="KI11">
        <v>29.5885</v>
      </c>
      <c r="KJ11">
        <v>29.361899999999999</v>
      </c>
      <c r="KK11">
        <v>30.000299999999999</v>
      </c>
      <c r="KL11">
        <v>29.258900000000001</v>
      </c>
      <c r="KM11">
        <v>29.145399999999999</v>
      </c>
      <c r="KN11">
        <v>26.922999999999998</v>
      </c>
      <c r="KO11">
        <v>-30</v>
      </c>
      <c r="KP11">
        <v>-30</v>
      </c>
      <c r="KQ11">
        <v>-999.9</v>
      </c>
      <c r="KR11">
        <v>400</v>
      </c>
      <c r="KS11">
        <v>0</v>
      </c>
      <c r="KT11">
        <v>101.66800000000001</v>
      </c>
      <c r="KU11">
        <v>86.506100000000004</v>
      </c>
    </row>
    <row r="12" spans="1:307" x14ac:dyDescent="0.35">
      <c r="A12">
        <f t="shared" si="48"/>
        <v>7</v>
      </c>
      <c r="B12">
        <v>2</v>
      </c>
      <c r="C12" t="s">
        <v>521</v>
      </c>
      <c r="D12" t="s">
        <v>525</v>
      </c>
      <c r="E12">
        <v>2</v>
      </c>
      <c r="F12">
        <v>2</v>
      </c>
      <c r="G12">
        <v>11</v>
      </c>
      <c r="H12">
        <v>1681984946.0999999</v>
      </c>
      <c r="I12">
        <v>1245.0999999046301</v>
      </c>
      <c r="J12" t="s">
        <v>335</v>
      </c>
      <c r="K12" t="s">
        <v>336</v>
      </c>
      <c r="L12" s="6">
        <f t="shared" si="47"/>
        <v>1.4120370370369617E-3</v>
      </c>
      <c r="M12">
        <v>15</v>
      </c>
      <c r="N12">
        <f t="shared" si="0"/>
        <v>5.051301499729397</v>
      </c>
      <c r="O12">
        <f t="shared" si="1"/>
        <v>-25.034931301352895</v>
      </c>
      <c r="P12" s="1">
        <f t="shared" si="2"/>
        <v>0.57198279163306065</v>
      </c>
      <c r="Q12">
        <f t="shared" si="3"/>
        <v>0.17078323977249235</v>
      </c>
      <c r="R12">
        <f t="shared" si="4"/>
        <v>0.14901914837988908</v>
      </c>
      <c r="S12">
        <v>1681984937.5999999</v>
      </c>
      <c r="T12">
        <f t="shared" si="5"/>
        <v>7.3499456044899634E-4</v>
      </c>
      <c r="U12">
        <f t="shared" si="6"/>
        <v>0.73499456044899636</v>
      </c>
      <c r="V12">
        <f t="shared" si="7"/>
        <v>3.7126791254889642</v>
      </c>
      <c r="W12">
        <f t="shared" si="8"/>
        <v>407.26637499999998</v>
      </c>
      <c r="X12">
        <f t="shared" si="9"/>
        <v>232.94935811077693</v>
      </c>
      <c r="Y12">
        <f t="shared" si="10"/>
        <v>23.485882562533035</v>
      </c>
      <c r="Z12">
        <f t="shared" si="11"/>
        <v>41.060470535273971</v>
      </c>
      <c r="AA12" s="1">
        <f t="shared" si="12"/>
        <v>3.7126791254889642</v>
      </c>
      <c r="AB12" s="1">
        <f t="shared" si="13"/>
        <v>3.6444713657929853E-2</v>
      </c>
      <c r="AC12">
        <f>IF(LEFT(DX12,1)&lt;&gt;"0",IF(LEFT(DX12,1)="1",3,DY12),[1]Measurements!$D$5+[1]Measurements!$E$5*(EP12*EI12/([1]Measurements!$K$5*1000))+[1]Measurements!$F$5*(EP12*EI12/([1]Measurements!$K$5*1000))*MAX(MIN(DV12,[1]Measurements!$J$5),[1]Measurements!$I$5)*MAX(MIN(DV12,[1]Measurements!$J$5),[1]Measurements!$I$5)+[1]Measurements!$G$5*MAX(MIN(DV12,[1]Measurements!$J$5),[1]Measurements!$I$5)*(EP12*EI12/([1]Measurements!$K$5*1000))+[1]Measurements!$H$5*(EP12*EI12/([1]Measurements!$K$5*1000))*(EP12*EI12/([1]Measurements!$K$5*1000)))</f>
        <v>3.0235062083610083</v>
      </c>
      <c r="AD12">
        <f t="shared" si="14"/>
        <v>3.6202411551407465E-2</v>
      </c>
      <c r="AE12">
        <f t="shared" si="15"/>
        <v>2.2648142657655735E-2</v>
      </c>
      <c r="AF12">
        <f t="shared" si="16"/>
        <v>193.80357638059604</v>
      </c>
      <c r="AG12">
        <f>(EK12+(AF12+2*0.95*0.0000000567*(((EK12+[1]Measurements!$B$7)+273)^4-(EK12+273)^4)-44100*T12)/(1.84*29.3*AC12+8*0.95*0.0000000567*(EK12+273)^3))</f>
        <v>31.34730705134352</v>
      </c>
      <c r="AH12">
        <f>([1]Measurements!$C$7*EL12+[1]Measurements!$D$7*EM12+[1]Measurements!$E$7*AG12)</f>
        <v>30.61594375</v>
      </c>
      <c r="AI12">
        <f t="shared" si="17"/>
        <v>4.4135254891419651</v>
      </c>
      <c r="AJ12">
        <f t="shared" si="18"/>
        <v>55.803490637021312</v>
      </c>
      <c r="AK12">
        <f t="shared" si="19"/>
        <v>2.436179944914195</v>
      </c>
      <c r="AL12">
        <f t="shared" si="20"/>
        <v>4.3656407817936342</v>
      </c>
      <c r="AM12">
        <f t="shared" si="21"/>
        <v>1.9773455442277701</v>
      </c>
      <c r="AN12" s="1">
        <f t="shared" si="22"/>
        <v>-32.413260115800739</v>
      </c>
      <c r="AO12" s="1">
        <f t="shared" si="23"/>
        <v>-31.076572797338176</v>
      </c>
      <c r="AP12" s="1">
        <f>2*0.95*0.0000000567*(((EK12+[1]Measurements!$B$7)+273)^4-(AH12+273)^4)</f>
        <v>-2.2971962586114696</v>
      </c>
      <c r="AQ12">
        <f t="shared" si="24"/>
        <v>128.01654720884565</v>
      </c>
      <c r="AR12">
        <f t="shared" si="25"/>
        <v>-10.279084100984726</v>
      </c>
      <c r="AS12">
        <f t="shared" si="26"/>
        <v>0.41058966678407627</v>
      </c>
      <c r="AT12">
        <v>409.74887470278497</v>
      </c>
      <c r="AU12">
        <v>412.18639999999999</v>
      </c>
      <c r="AV12">
        <v>-0.54094037020189301</v>
      </c>
      <c r="AW12">
        <v>66.596862454082896</v>
      </c>
      <c r="AX12" s="1">
        <f t="shared" si="27"/>
        <v>0.73499456044899636</v>
      </c>
      <c r="AY12">
        <v>23.8760071824825</v>
      </c>
      <c r="AZ12">
        <v>24.260946853146901</v>
      </c>
      <c r="BA12">
        <v>1.1861475524476301E-2</v>
      </c>
      <c r="BB12">
        <v>77.180000000000007</v>
      </c>
      <c r="BC12">
        <v>1</v>
      </c>
      <c r="BD12">
        <v>0</v>
      </c>
      <c r="BE12">
        <f>IF(BC12*[1]Measurements!$H$13&gt;=BG12,1,(BG12/(BG12-BC12*[1]Measurements!$H$13)))</f>
        <v>1</v>
      </c>
      <c r="BF12">
        <f t="shared" si="28"/>
        <v>0</v>
      </c>
      <c r="BG12">
        <f>MAX(0,([1]Measurements!$B$13+[1]Measurements!$C$13*EP12)/(1+[1]Measurements!$D$13*EP12)*EI12/(EK12+273)*[1]Measurements!$E$13)</f>
        <v>52671.841210357212</v>
      </c>
      <c r="BH12" t="s">
        <v>297</v>
      </c>
      <c r="BI12">
        <v>10288.9</v>
      </c>
      <c r="BJ12">
        <v>1.016</v>
      </c>
      <c r="BK12">
        <v>4.5720000000000001</v>
      </c>
      <c r="BL12">
        <f t="shared" si="29"/>
        <v>0.77777777777777779</v>
      </c>
      <c r="BM12">
        <v>-1</v>
      </c>
      <c r="BN12" t="s">
        <v>337</v>
      </c>
      <c r="BO12">
        <v>10152.6</v>
      </c>
      <c r="BP12">
        <v>622.83136000000002</v>
      </c>
      <c r="BQ12">
        <v>662.78397141072298</v>
      </c>
      <c r="BR12">
        <f t="shared" si="30"/>
        <v>6.0279990365012304E-2</v>
      </c>
      <c r="BS12">
        <v>0.5</v>
      </c>
      <c r="BT12">
        <f t="shared" si="31"/>
        <v>1009.1832001971999</v>
      </c>
      <c r="BU12">
        <f t="shared" si="32"/>
        <v>3.7126791254889642</v>
      </c>
      <c r="BV12">
        <f t="shared" si="33"/>
        <v>30.416776792209745</v>
      </c>
      <c r="BW12">
        <f t="shared" si="34"/>
        <v>4.6697954589098208E-3</v>
      </c>
      <c r="BX12">
        <f t="shared" si="35"/>
        <v>-0.99310182473141495</v>
      </c>
      <c r="BY12">
        <f t="shared" si="36"/>
        <v>1.3037162105939508</v>
      </c>
      <c r="BZ12" t="s">
        <v>299</v>
      </c>
      <c r="CA12">
        <v>0</v>
      </c>
      <c r="CB12">
        <f t="shared" si="37"/>
        <v>1.3037162105939508</v>
      </c>
      <c r="CC12">
        <f t="shared" si="38"/>
        <v>0.99803296961479171</v>
      </c>
      <c r="CD12">
        <f t="shared" si="39"/>
        <v>6.0398796633219856E-2</v>
      </c>
      <c r="CE12">
        <f t="shared" si="40"/>
        <v>-201.39376315614899</v>
      </c>
      <c r="CF12">
        <f t="shared" si="41"/>
        <v>6.0372537107763073E-2</v>
      </c>
      <c r="CG12">
        <f t="shared" si="42"/>
        <v>-185.09897958681748</v>
      </c>
      <c r="CH12">
        <f t="shared" si="43"/>
        <v>1.2642730493065741E-4</v>
      </c>
      <c r="CI12">
        <f t="shared" si="44"/>
        <v>0.99987357269506938</v>
      </c>
      <c r="CJ12">
        <v>616</v>
      </c>
      <c r="CK12">
        <v>290</v>
      </c>
      <c r="CL12">
        <v>658.02</v>
      </c>
      <c r="CM12">
        <v>35</v>
      </c>
      <c r="CN12">
        <v>10152.6</v>
      </c>
      <c r="CO12">
        <v>656.39</v>
      </c>
      <c r="CP12">
        <v>1.63</v>
      </c>
      <c r="CQ12">
        <v>300</v>
      </c>
      <c r="CR12">
        <v>24</v>
      </c>
      <c r="CS12">
        <v>662.78397141072298</v>
      </c>
      <c r="CT12">
        <v>2.1907312521539</v>
      </c>
      <c r="CU12">
        <v>-6.4885678148977997</v>
      </c>
      <c r="CV12">
        <v>1.9571257125545001</v>
      </c>
      <c r="CW12">
        <v>0.28189630370527102</v>
      </c>
      <c r="CX12">
        <v>-7.3734231368186897E-3</v>
      </c>
      <c r="CY12">
        <v>290</v>
      </c>
      <c r="CZ12">
        <v>645.85</v>
      </c>
      <c r="DA12">
        <v>645</v>
      </c>
      <c r="DB12">
        <v>10093.200000000001</v>
      </c>
      <c r="DC12">
        <v>656.36</v>
      </c>
      <c r="DD12">
        <v>-10.51</v>
      </c>
      <c r="DR12">
        <f>[1]Measurements!$B$11*EQ12+[1]Measurements!$C$11*ER12+[1]Measurements!$F$11*FC12*(1-FF12)</f>
        <v>1200</v>
      </c>
      <c r="DS12">
        <f t="shared" si="45"/>
        <v>1009.1832001971999</v>
      </c>
      <c r="DT12">
        <f>([1]Measurements!$B$11*[1]Measurements!$D$9+[1]Measurements!$C$11*[1]Measurements!$D$9+[1]Measurements!$F$11*((FP12+FH12)/MAX(FP12+FH12+FQ12, 0.1)*[1]Measurements!$I$9+FQ12/MAX(FP12+FH12+FQ12, 0.1)*[1]Measurements!$J$9))/([1]Measurements!$B$11+[1]Measurements!$C$11+[1]Measurements!$F$11)</f>
        <v>0.84098600016433323</v>
      </c>
      <c r="DU12">
        <f>([1]Measurements!$B$11*[1]Measurements!$K$9+[1]Measurements!$C$11*[1]Measurements!$K$9+[1]Measurements!$F$11*((FP12+FH12)/MAX(FP12+FH12+FQ12, 0.1)*[1]Measurements!$P$9+FQ12/MAX(FP12+FH12+FQ12, 0.1)*[1]Measurements!$Q$9))/([1]Measurements!$B$11+[1]Measurements!$C$11+[1]Measurements!$F$11)</f>
        <v>0.16150298031716337</v>
      </c>
      <c r="DV12">
        <v>2</v>
      </c>
      <c r="DW12">
        <v>0.5</v>
      </c>
      <c r="DX12" t="s">
        <v>300</v>
      </c>
      <c r="DY12">
        <v>2</v>
      </c>
      <c r="DZ12" t="b">
        <v>1</v>
      </c>
      <c r="EA12">
        <v>1681984937.5999999</v>
      </c>
      <c r="EB12">
        <v>407.26637499999998</v>
      </c>
      <c r="EC12">
        <v>399.98393750000002</v>
      </c>
      <c r="ED12">
        <v>24.163731250000001</v>
      </c>
      <c r="EE12">
        <v>23.875174999999999</v>
      </c>
      <c r="EF12">
        <v>407.35718750000001</v>
      </c>
      <c r="EG12">
        <v>23.032299999999999</v>
      </c>
      <c r="EH12">
        <v>277.70549999999997</v>
      </c>
      <c r="EI12">
        <v>100.7198125</v>
      </c>
      <c r="EJ12">
        <v>9.9879612500000006E-2</v>
      </c>
      <c r="EK12">
        <v>30.425293750000002</v>
      </c>
      <c r="EL12">
        <v>30.61594375</v>
      </c>
      <c r="EM12">
        <v>26.42898125</v>
      </c>
      <c r="EN12">
        <v>0</v>
      </c>
      <c r="EO12">
        <v>0</v>
      </c>
      <c r="EP12">
        <v>10003.023125</v>
      </c>
      <c r="EQ12">
        <v>0</v>
      </c>
      <c r="ER12">
        <v>1375.25875</v>
      </c>
      <c r="ES12">
        <v>7.2824606249999997</v>
      </c>
      <c r="ET12">
        <v>417.35081250000002</v>
      </c>
      <c r="EU12">
        <v>409.76718749999998</v>
      </c>
      <c r="EV12">
        <v>0.28855318749999997</v>
      </c>
      <c r="EW12">
        <v>399.98393750000002</v>
      </c>
      <c r="EX12">
        <v>23.875174999999999</v>
      </c>
      <c r="EY12">
        <v>2.4337668749999999</v>
      </c>
      <c r="EZ12">
        <v>2.4047031250000002</v>
      </c>
      <c r="FA12">
        <v>20.590162500000002</v>
      </c>
      <c r="FB12">
        <v>20.39548125</v>
      </c>
      <c r="FC12">
        <v>1200</v>
      </c>
      <c r="FD12">
        <v>0.966993875</v>
      </c>
      <c r="FE12">
        <v>3.3006362499999997E-2</v>
      </c>
      <c r="FF12">
        <v>0</v>
      </c>
      <c r="FG12">
        <v>624.81662500000004</v>
      </c>
      <c r="FH12">
        <v>4.9997999999999996</v>
      </c>
      <c r="FI12">
        <v>7813.7</v>
      </c>
      <c r="FJ12">
        <v>11590.168750000001</v>
      </c>
      <c r="FK12">
        <v>37.375</v>
      </c>
      <c r="FL12">
        <v>39.311999999999998</v>
      </c>
      <c r="FM12">
        <v>37.902124999999998</v>
      </c>
      <c r="FN12">
        <v>39.015500000000003</v>
      </c>
      <c r="FO12">
        <v>40</v>
      </c>
      <c r="FP12">
        <v>1155.56</v>
      </c>
      <c r="FQ12">
        <v>39.44</v>
      </c>
      <c r="FR12">
        <v>0</v>
      </c>
      <c r="FS12">
        <v>120.39999985694899</v>
      </c>
      <c r="FT12">
        <v>0</v>
      </c>
      <c r="FU12">
        <v>622.83136000000002</v>
      </c>
      <c r="FV12">
        <v>-103.702538606415</v>
      </c>
      <c r="FW12">
        <v>-1304.68615574869</v>
      </c>
      <c r="FX12">
        <v>7788.3711999999996</v>
      </c>
      <c r="FY12">
        <v>15</v>
      </c>
      <c r="FZ12">
        <v>0</v>
      </c>
      <c r="GA12" t="s">
        <v>301</v>
      </c>
      <c r="GB12">
        <v>1677862641</v>
      </c>
      <c r="GC12">
        <v>1677862632</v>
      </c>
      <c r="GD12">
        <v>0</v>
      </c>
      <c r="GE12">
        <v>1.395</v>
      </c>
      <c r="GF12">
        <v>0.15</v>
      </c>
      <c r="GG12">
        <v>3.0830000000000002</v>
      </c>
      <c r="GH12">
        <v>0.99099999999999999</v>
      </c>
      <c r="GI12">
        <v>401</v>
      </c>
      <c r="GJ12">
        <v>15</v>
      </c>
      <c r="GK12">
        <v>0.55000000000000004</v>
      </c>
      <c r="GL12">
        <v>0.16</v>
      </c>
      <c r="GM12">
        <v>11.5051319047619</v>
      </c>
      <c r="GN12">
        <v>-69.088295844155795</v>
      </c>
      <c r="GO12">
        <v>7.1498340815997903</v>
      </c>
      <c r="GP12">
        <v>0</v>
      </c>
      <c r="GQ12">
        <v>631.67620588235297</v>
      </c>
      <c r="GR12">
        <v>-118.195034367052</v>
      </c>
      <c r="GS12">
        <v>11.639401191842801</v>
      </c>
      <c r="GT12">
        <v>0</v>
      </c>
      <c r="GU12">
        <v>0.21833624285714301</v>
      </c>
      <c r="GV12">
        <v>1.1569958337662301</v>
      </c>
      <c r="GW12">
        <v>0.11881484358250401</v>
      </c>
      <c r="GX12">
        <v>0</v>
      </c>
      <c r="GY12">
        <v>0</v>
      </c>
      <c r="GZ12">
        <v>3</v>
      </c>
      <c r="HA12" t="s">
        <v>312</v>
      </c>
      <c r="HB12">
        <v>2.8677000000000001</v>
      </c>
      <c r="HC12">
        <v>2.7593000000000001</v>
      </c>
      <c r="HD12">
        <v>8.8951500000000003E-2</v>
      </c>
      <c r="HE12">
        <v>8.7939699999999996E-2</v>
      </c>
      <c r="HF12">
        <v>0.109669</v>
      </c>
      <c r="HG12">
        <v>0.110373</v>
      </c>
      <c r="HH12">
        <v>24905</v>
      </c>
      <c r="HI12">
        <v>19626.900000000001</v>
      </c>
      <c r="HJ12">
        <v>28639.599999999999</v>
      </c>
      <c r="HK12">
        <v>22505.599999999999</v>
      </c>
      <c r="HL12">
        <v>41763.199999999997</v>
      </c>
      <c r="HM12">
        <v>31736.5</v>
      </c>
      <c r="HN12">
        <v>53436.2</v>
      </c>
      <c r="HO12">
        <v>40287.199999999997</v>
      </c>
      <c r="HP12">
        <v>1.5062199999999999</v>
      </c>
      <c r="HQ12">
        <v>2.5813700000000002</v>
      </c>
      <c r="HR12">
        <v>0.119504</v>
      </c>
      <c r="HS12">
        <v>-4.1768E-2</v>
      </c>
      <c r="HT12">
        <v>28.688099999999999</v>
      </c>
      <c r="HU12">
        <v>27.317299999999999</v>
      </c>
      <c r="HV12">
        <v>44.585999999999999</v>
      </c>
      <c r="HW12">
        <v>33.646999999999998</v>
      </c>
      <c r="HX12">
        <v>23.189299999999999</v>
      </c>
      <c r="HY12">
        <v>62.626399999999997</v>
      </c>
      <c r="HZ12">
        <v>0</v>
      </c>
      <c r="IA12">
        <v>2</v>
      </c>
      <c r="IB12">
        <v>0.14734800000000001</v>
      </c>
      <c r="IC12">
        <v>0</v>
      </c>
      <c r="ID12">
        <v>20.259799999999998</v>
      </c>
      <c r="IE12">
        <v>5.2521800000000001</v>
      </c>
      <c r="IF12">
        <v>11.985799999999999</v>
      </c>
      <c r="IG12">
        <v>4.9817499999999999</v>
      </c>
      <c r="IH12">
        <v>3.29765</v>
      </c>
      <c r="II12">
        <v>9999</v>
      </c>
      <c r="IJ12">
        <v>9999</v>
      </c>
      <c r="IK12">
        <v>9999</v>
      </c>
      <c r="IL12">
        <v>999.9</v>
      </c>
      <c r="IM12">
        <v>4.9703900000000001</v>
      </c>
      <c r="IN12">
        <v>1.8745799999999999</v>
      </c>
      <c r="IO12">
        <v>1.87079</v>
      </c>
      <c r="IP12">
        <v>1.8745400000000001</v>
      </c>
      <c r="IQ12">
        <v>1.8704499999999999</v>
      </c>
      <c r="IR12">
        <v>1.8736999999999999</v>
      </c>
      <c r="IS12">
        <v>1.8757600000000001</v>
      </c>
      <c r="IT12">
        <v>1.8742399999999999</v>
      </c>
      <c r="IU12">
        <v>0</v>
      </c>
      <c r="IV12">
        <v>0</v>
      </c>
      <c r="IW12">
        <v>0</v>
      </c>
      <c r="IX12">
        <v>0</v>
      </c>
      <c r="IY12" t="s">
        <v>303</v>
      </c>
      <c r="IZ12" t="s">
        <v>304</v>
      </c>
      <c r="JA12" t="s">
        <v>305</v>
      </c>
      <c r="JB12" t="s">
        <v>305</v>
      </c>
      <c r="JC12" t="s">
        <v>305</v>
      </c>
      <c r="JD12" t="s">
        <v>305</v>
      </c>
      <c r="JE12">
        <v>0</v>
      </c>
      <c r="JF12">
        <v>100</v>
      </c>
      <c r="JG12">
        <v>100</v>
      </c>
      <c r="JH12">
        <v>-0.11899999999999999</v>
      </c>
      <c r="JI12">
        <v>1.1331</v>
      </c>
      <c r="JJ12">
        <v>-1.9404448357930499</v>
      </c>
      <c r="JK12">
        <v>3.7615693108519802E-3</v>
      </c>
      <c r="JL12">
        <v>2.0286125053024199E-6</v>
      </c>
      <c r="JM12">
        <v>-2.8431522489916698E-10</v>
      </c>
      <c r="JN12">
        <v>0.442181787969469</v>
      </c>
      <c r="JO12">
        <v>5.99824452263635E-2</v>
      </c>
      <c r="JP12">
        <v>-2.0351725269219302E-3</v>
      </c>
      <c r="JQ12">
        <v>3.1702326575559498E-5</v>
      </c>
      <c r="JR12">
        <v>3</v>
      </c>
      <c r="JS12">
        <v>2024</v>
      </c>
      <c r="JT12">
        <v>2</v>
      </c>
      <c r="JU12">
        <v>24</v>
      </c>
      <c r="JV12">
        <v>68705.100000000006</v>
      </c>
      <c r="JW12">
        <v>68705.2</v>
      </c>
      <c r="JX12">
        <v>1.34399</v>
      </c>
      <c r="JY12">
        <v>2.4304199999999998</v>
      </c>
      <c r="JZ12">
        <v>2.1484399999999999</v>
      </c>
      <c r="KA12">
        <v>2.6208499999999999</v>
      </c>
      <c r="KB12">
        <v>2.2497600000000002</v>
      </c>
      <c r="KC12">
        <v>2.50244</v>
      </c>
      <c r="KD12">
        <v>37.194099999999999</v>
      </c>
      <c r="KE12">
        <v>15.445399999999999</v>
      </c>
      <c r="KF12">
        <v>18</v>
      </c>
      <c r="KG12">
        <v>258.07400000000001</v>
      </c>
      <c r="KH12">
        <v>1120.72</v>
      </c>
      <c r="KI12">
        <v>29.7088</v>
      </c>
      <c r="KJ12">
        <v>29.4407</v>
      </c>
      <c r="KK12">
        <v>30.000299999999999</v>
      </c>
      <c r="KL12">
        <v>29.3367</v>
      </c>
      <c r="KM12">
        <v>29.223099999999999</v>
      </c>
      <c r="KN12">
        <v>26.923400000000001</v>
      </c>
      <c r="KO12">
        <v>-30</v>
      </c>
      <c r="KP12">
        <v>-30</v>
      </c>
      <c r="KQ12">
        <v>-999.9</v>
      </c>
      <c r="KR12">
        <v>400</v>
      </c>
      <c r="KS12">
        <v>0</v>
      </c>
      <c r="KT12">
        <v>101.655</v>
      </c>
      <c r="KU12">
        <v>86.4893</v>
      </c>
    </row>
    <row r="13" spans="1:307" x14ac:dyDescent="0.35">
      <c r="A13">
        <f t="shared" si="48"/>
        <v>7</v>
      </c>
      <c r="B13">
        <v>2</v>
      </c>
      <c r="C13" t="s">
        <v>521</v>
      </c>
      <c r="D13" t="s">
        <v>525</v>
      </c>
      <c r="E13">
        <v>2</v>
      </c>
      <c r="F13">
        <v>3</v>
      </c>
      <c r="G13">
        <v>12</v>
      </c>
      <c r="H13">
        <v>1681985011.0999999</v>
      </c>
      <c r="I13">
        <v>1310.0999999046301</v>
      </c>
      <c r="J13" t="s">
        <v>338</v>
      </c>
      <c r="K13" t="s">
        <v>339</v>
      </c>
      <c r="L13" s="6">
        <f t="shared" si="47"/>
        <v>7.523148148148584E-4</v>
      </c>
      <c r="M13">
        <v>15</v>
      </c>
      <c r="N13">
        <f t="shared" si="0"/>
        <v>2.7880306736028602</v>
      </c>
      <c r="O13">
        <f t="shared" si="1"/>
        <v>2.3022195188019703</v>
      </c>
      <c r="P13" s="1">
        <f t="shared" si="2"/>
        <v>0.84521676940650181</v>
      </c>
      <c r="Q13">
        <f t="shared" si="3"/>
        <v>0.87796788163579143</v>
      </c>
      <c r="R13">
        <f t="shared" si="4"/>
        <v>0.76964498664702308</v>
      </c>
      <c r="S13">
        <v>1681985003.0999999</v>
      </c>
      <c r="T13">
        <f t="shared" si="5"/>
        <v>6.8458077229927852E-3</v>
      </c>
      <c r="U13">
        <f t="shared" si="6"/>
        <v>6.8458077229927854</v>
      </c>
      <c r="V13">
        <f t="shared" si="7"/>
        <v>19.086321917291237</v>
      </c>
      <c r="W13">
        <f t="shared" si="8"/>
        <v>388.09173333333302</v>
      </c>
      <c r="X13">
        <f t="shared" si="9"/>
        <v>328.02164108136935</v>
      </c>
      <c r="Y13">
        <f t="shared" si="10"/>
        <v>33.070610089194062</v>
      </c>
      <c r="Z13">
        <f t="shared" si="11"/>
        <v>39.126779408808616</v>
      </c>
      <c r="AA13" s="1">
        <f t="shared" si="12"/>
        <v>19.086321917291237</v>
      </c>
      <c r="AB13" s="1">
        <f t="shared" si="13"/>
        <v>0.63016278982016638</v>
      </c>
      <c r="AC13">
        <f>IF(LEFT(DX13,1)&lt;&gt;"0",IF(LEFT(DX13,1)="1",3,DY13),[1]Measurements!$D$5+[1]Measurements!$E$5*(EP13*EI13/([1]Measurements!$K$5*1000))+[1]Measurements!$F$5*(EP13*EI13/([1]Measurements!$K$5*1000))*MAX(MIN(DV13,[1]Measurements!$J$5),[1]Measurements!$I$5)*MAX(MIN(DV13,[1]Measurements!$J$5),[1]Measurements!$I$5)+[1]Measurements!$G$5*MAX(MIN(DV13,[1]Measurements!$J$5),[1]Measurements!$I$5)*(EP13*EI13/([1]Measurements!$K$5*1000))+[1]Measurements!$H$5*(EP13*EI13/([1]Measurements!$K$5*1000))*(EP13*EI13/([1]Measurements!$K$5*1000)))</f>
        <v>3.0212655591570394</v>
      </c>
      <c r="AD13">
        <f t="shared" si="14"/>
        <v>0.56522297337522975</v>
      </c>
      <c r="AE13">
        <f t="shared" si="15"/>
        <v>0.35853963835290248</v>
      </c>
      <c r="AF13">
        <f t="shared" si="16"/>
        <v>193.80324978043393</v>
      </c>
      <c r="AG13">
        <f>(EK13+(AF13+2*0.95*0.0000000567*(((EK13+[1]Measurements!$B$7)+273)^4-(EK13+273)^4)-44100*T13)/(1.84*29.3*AC13+8*0.95*0.0000000567*(EK13+273)^3))</f>
        <v>29.814965732701733</v>
      </c>
      <c r="AH13">
        <f>([1]Measurements!$C$7*EL13+[1]Measurements!$D$7*EM13+[1]Measurements!$E$7*AG13)</f>
        <v>28.998633333333299</v>
      </c>
      <c r="AI13">
        <f t="shared" si="17"/>
        <v>4.0214547291072602</v>
      </c>
      <c r="AJ13">
        <f t="shared" si="18"/>
        <v>65.069326949786372</v>
      </c>
      <c r="AK13">
        <f t="shared" si="19"/>
        <v>2.8419370201791541</v>
      </c>
      <c r="AL13">
        <f t="shared" si="20"/>
        <v>4.3675525065323946</v>
      </c>
      <c r="AM13">
        <f t="shared" si="21"/>
        <v>1.1795177089281061</v>
      </c>
      <c r="AN13" s="1">
        <f t="shared" si="22"/>
        <v>-301.90012058398185</v>
      </c>
      <c r="AO13" s="1">
        <f t="shared" si="23"/>
        <v>233.62341091922187</v>
      </c>
      <c r="AP13" s="1">
        <f>2*0.95*0.0000000567*(((EK13+[1]Measurements!$B$7)+273)^4-(AH13+273)^4)</f>
        <v>17.145348449873772</v>
      </c>
      <c r="AQ13">
        <f t="shared" si="24"/>
        <v>142.67188856554773</v>
      </c>
      <c r="AR13">
        <f t="shared" si="25"/>
        <v>14.098114309801783</v>
      </c>
      <c r="AS13">
        <f t="shared" si="26"/>
        <v>6.1237054914459961</v>
      </c>
      <c r="AT13">
        <v>409.77894907143502</v>
      </c>
      <c r="AU13">
        <v>397.59691515151502</v>
      </c>
      <c r="AV13">
        <v>-0.203100414498815</v>
      </c>
      <c r="AW13">
        <v>66.5979831958023</v>
      </c>
      <c r="AX13" s="1">
        <f t="shared" si="27"/>
        <v>6.8458077229927854</v>
      </c>
      <c r="AY13">
        <v>23.886513825734301</v>
      </c>
      <c r="AZ13">
        <v>28.390635664335701</v>
      </c>
      <c r="BA13">
        <v>2.7254853146854999E-2</v>
      </c>
      <c r="BB13">
        <v>77.180000000000007</v>
      </c>
      <c r="BC13">
        <v>1</v>
      </c>
      <c r="BD13">
        <v>0</v>
      </c>
      <c r="BE13">
        <f>IF(BC13*[1]Measurements!$H$13&gt;=BG13,1,(BG13/(BG13-BC13*[1]Measurements!$H$13)))</f>
        <v>1</v>
      </c>
      <c r="BF13">
        <f t="shared" si="28"/>
        <v>0</v>
      </c>
      <c r="BG13">
        <f>MAX(0,([1]Measurements!$B$13+[1]Measurements!$C$13*EP13)/(1+[1]Measurements!$D$13*EP13)*EI13/(EK13+273)*[1]Measurements!$E$13)</f>
        <v>52602.099243333396</v>
      </c>
      <c r="BH13" t="s">
        <v>297</v>
      </c>
      <c r="BI13">
        <v>10288.9</v>
      </c>
      <c r="BJ13">
        <v>1.016</v>
      </c>
      <c r="BK13">
        <v>4.5720000000000001</v>
      </c>
      <c r="BL13">
        <f t="shared" si="29"/>
        <v>0.77777777777777779</v>
      </c>
      <c r="BM13">
        <v>-1</v>
      </c>
      <c r="BN13" t="s">
        <v>340</v>
      </c>
      <c r="BO13">
        <v>10145.799999999999</v>
      </c>
      <c r="BP13">
        <v>593.30791999999997</v>
      </c>
      <c r="BQ13">
        <v>790.16155373815104</v>
      </c>
      <c r="BR13">
        <f t="shared" si="30"/>
        <v>0.24913086799384543</v>
      </c>
      <c r="BS13">
        <v>0.5</v>
      </c>
      <c r="BT13">
        <f t="shared" si="31"/>
        <v>1009.1860601971158</v>
      </c>
      <c r="BU13">
        <f t="shared" si="32"/>
        <v>19.086321917291237</v>
      </c>
      <c r="BV13">
        <f t="shared" si="33"/>
        <v>125.7096995720983</v>
      </c>
      <c r="BW13">
        <f t="shared" si="34"/>
        <v>1.9903487284959075E-2</v>
      </c>
      <c r="BX13">
        <f t="shared" si="35"/>
        <v>-0.99421384148802172</v>
      </c>
      <c r="BY13">
        <f t="shared" si="36"/>
        <v>1.3041297424542784</v>
      </c>
      <c r="BZ13" t="s">
        <v>299</v>
      </c>
      <c r="CA13">
        <v>0</v>
      </c>
      <c r="CB13">
        <f t="shared" si="37"/>
        <v>1.3041297424542784</v>
      </c>
      <c r="CC13">
        <f t="shared" si="38"/>
        <v>0.99834954037401014</v>
      </c>
      <c r="CD13">
        <f t="shared" si="39"/>
        <v>0.24954272819168513</v>
      </c>
      <c r="CE13">
        <f t="shared" si="40"/>
        <v>-240.39802434756226</v>
      </c>
      <c r="CF13">
        <f t="shared" si="41"/>
        <v>0.2494516161253944</v>
      </c>
      <c r="CG13">
        <f t="shared" si="42"/>
        <v>-220.91944705797272</v>
      </c>
      <c r="CH13">
        <f t="shared" si="43"/>
        <v>5.4851129215999727E-4</v>
      </c>
      <c r="CI13">
        <f t="shared" si="44"/>
        <v>0.99945148870783995</v>
      </c>
      <c r="CJ13">
        <v>617</v>
      </c>
      <c r="CK13">
        <v>290</v>
      </c>
      <c r="CL13">
        <v>750.51</v>
      </c>
      <c r="CM13">
        <v>125</v>
      </c>
      <c r="CN13">
        <v>10145.799999999999</v>
      </c>
      <c r="CO13">
        <v>747.29</v>
      </c>
      <c r="CP13">
        <v>3.22</v>
      </c>
      <c r="CQ13">
        <v>300</v>
      </c>
      <c r="CR13">
        <v>24.1</v>
      </c>
      <c r="CS13">
        <v>790.16155373815104</v>
      </c>
      <c r="CT13">
        <v>1.58211759657974</v>
      </c>
      <c r="CU13">
        <v>-43.494167223164297</v>
      </c>
      <c r="CV13">
        <v>1.41443652098673</v>
      </c>
      <c r="CW13">
        <v>0.97123996186677797</v>
      </c>
      <c r="CX13">
        <v>-7.3905325917686402E-3</v>
      </c>
      <c r="CY13">
        <v>290</v>
      </c>
      <c r="CZ13">
        <v>745.91</v>
      </c>
      <c r="DA13">
        <v>655</v>
      </c>
      <c r="DB13">
        <v>10114.9</v>
      </c>
      <c r="DC13">
        <v>747.16</v>
      </c>
      <c r="DD13">
        <v>-1.25</v>
      </c>
      <c r="DR13">
        <f>[1]Measurements!$B$11*EQ13+[1]Measurements!$C$11*ER13+[1]Measurements!$F$11*FC13*(1-FF13)</f>
        <v>1200.0039999999999</v>
      </c>
      <c r="DS13">
        <f t="shared" si="45"/>
        <v>1009.1860601971158</v>
      </c>
      <c r="DT13">
        <f>([1]Measurements!$B$11*[1]Measurements!$D$9+[1]Measurements!$C$11*[1]Measurements!$D$9+[1]Measurements!$F$11*((FP13+FH13)/MAX(FP13+FH13+FQ13, 0.1)*[1]Measurements!$I$9+FQ13/MAX(FP13+FH13+FQ13, 0.1)*[1]Measurements!$J$9))/([1]Measurements!$B$11+[1]Measurements!$C$11+[1]Measurements!$F$11)</f>
        <v>0.84098558021232916</v>
      </c>
      <c r="DU13">
        <f>([1]Measurements!$B$11*[1]Measurements!$K$9+[1]Measurements!$C$11*[1]Measurements!$K$9+[1]Measurements!$F$11*((FP13+FH13)/MAX(FP13+FH13+FQ13, 0.1)*[1]Measurements!$P$9+FQ13/MAX(FP13+FH13+FQ13, 0.1)*[1]Measurements!$Q$9))/([1]Measurements!$B$11+[1]Measurements!$C$11+[1]Measurements!$F$11)</f>
        <v>0.16150216980979559</v>
      </c>
      <c r="DV13">
        <v>2</v>
      </c>
      <c r="DW13">
        <v>0.5</v>
      </c>
      <c r="DX13" t="s">
        <v>300</v>
      </c>
      <c r="DY13">
        <v>2</v>
      </c>
      <c r="DZ13" t="b">
        <v>1</v>
      </c>
      <c r="EA13">
        <v>1681985003.0999999</v>
      </c>
      <c r="EB13">
        <v>388.09173333333302</v>
      </c>
      <c r="EC13">
        <v>399.99913333333302</v>
      </c>
      <c r="ED13">
        <v>28.188680000000002</v>
      </c>
      <c r="EE13">
        <v>23.887413333333299</v>
      </c>
      <c r="EF13">
        <v>388.28233333333299</v>
      </c>
      <c r="EG13">
        <v>27.048753333333298</v>
      </c>
      <c r="EH13">
        <v>276.71319999999997</v>
      </c>
      <c r="EI13">
        <v>100.7184</v>
      </c>
      <c r="EJ13">
        <v>9.9978873333333301E-2</v>
      </c>
      <c r="EK13">
        <v>30.432939999999999</v>
      </c>
      <c r="EL13">
        <v>28.998633333333299</v>
      </c>
      <c r="EM13">
        <v>25.745059999999999</v>
      </c>
      <c r="EN13">
        <v>0</v>
      </c>
      <c r="EO13">
        <v>0</v>
      </c>
      <c r="EP13">
        <v>9989.6239999999998</v>
      </c>
      <c r="EQ13">
        <v>0</v>
      </c>
      <c r="ER13">
        <v>1368.8973333333299</v>
      </c>
      <c r="ES13">
        <v>-11.907572</v>
      </c>
      <c r="ET13">
        <v>399.34853333333302</v>
      </c>
      <c r="EU13">
        <v>409.78813333333301</v>
      </c>
      <c r="EV13">
        <v>4.3012699999999997</v>
      </c>
      <c r="EW13">
        <v>399.99913333333302</v>
      </c>
      <c r="EX13">
        <v>23.887413333333299</v>
      </c>
      <c r="EY13">
        <v>2.8391220000000001</v>
      </c>
      <c r="EZ13">
        <v>2.405904</v>
      </c>
      <c r="FA13">
        <v>23.113126666666702</v>
      </c>
      <c r="FB13">
        <v>20.403559999999999</v>
      </c>
      <c r="FC13">
        <v>1200.0039999999999</v>
      </c>
      <c r="FD13">
        <v>0.96700906666666697</v>
      </c>
      <c r="FE13">
        <v>3.2990819999999997E-2</v>
      </c>
      <c r="FF13">
        <v>0</v>
      </c>
      <c r="FG13">
        <v>596.30246666666699</v>
      </c>
      <c r="FH13">
        <v>4.9997999999999996</v>
      </c>
      <c r="FI13">
        <v>7542.3133333333299</v>
      </c>
      <c r="FJ13">
        <v>11590.24</v>
      </c>
      <c r="FK13">
        <v>37.436999999999998</v>
      </c>
      <c r="FL13">
        <v>39.399799999999999</v>
      </c>
      <c r="FM13">
        <v>37.953800000000001</v>
      </c>
      <c r="FN13">
        <v>39.125</v>
      </c>
      <c r="FO13">
        <v>40.070399999999999</v>
      </c>
      <c r="FP13">
        <v>1155.5806666666699</v>
      </c>
      <c r="FQ13">
        <v>39.423333333333296</v>
      </c>
      <c r="FR13">
        <v>0</v>
      </c>
      <c r="FS13">
        <v>63.899999856948902</v>
      </c>
      <c r="FT13">
        <v>0</v>
      </c>
      <c r="FU13">
        <v>593.30791999999997</v>
      </c>
      <c r="FV13">
        <v>-177.795154103295</v>
      </c>
      <c r="FW13">
        <v>-2278.91846473839</v>
      </c>
      <c r="FX13">
        <v>7501.7987999999996</v>
      </c>
      <c r="FY13">
        <v>15</v>
      </c>
      <c r="FZ13">
        <v>0</v>
      </c>
      <c r="GA13" t="s">
        <v>301</v>
      </c>
      <c r="GB13">
        <v>1677862641</v>
      </c>
      <c r="GC13">
        <v>1677862632</v>
      </c>
      <c r="GD13">
        <v>0</v>
      </c>
      <c r="GE13">
        <v>1.395</v>
      </c>
      <c r="GF13">
        <v>0.15</v>
      </c>
      <c r="GG13">
        <v>3.0830000000000002</v>
      </c>
      <c r="GH13">
        <v>0.99099999999999999</v>
      </c>
      <c r="GI13">
        <v>401</v>
      </c>
      <c r="GJ13">
        <v>15</v>
      </c>
      <c r="GK13">
        <v>0.55000000000000004</v>
      </c>
      <c r="GL13">
        <v>0.16</v>
      </c>
      <c r="GM13">
        <v>-10.346182000000001</v>
      </c>
      <c r="GN13">
        <v>-25.844146466165402</v>
      </c>
      <c r="GO13">
        <v>2.5429469095492299</v>
      </c>
      <c r="GP13">
        <v>0</v>
      </c>
      <c r="GQ13">
        <v>609.29608823529395</v>
      </c>
      <c r="GR13">
        <v>-190.07699014063999</v>
      </c>
      <c r="GS13">
        <v>18.660013421859599</v>
      </c>
      <c r="GT13">
        <v>0</v>
      </c>
      <c r="GU13">
        <v>4.1494140000000002</v>
      </c>
      <c r="GV13">
        <v>2.5265639097744299</v>
      </c>
      <c r="GW13">
        <v>0.24628219343671601</v>
      </c>
      <c r="GX13">
        <v>0</v>
      </c>
      <c r="GY13">
        <v>0</v>
      </c>
      <c r="GZ13">
        <v>3</v>
      </c>
      <c r="HA13" t="s">
        <v>312</v>
      </c>
      <c r="HB13">
        <v>2.86903</v>
      </c>
      <c r="HC13">
        <v>2.7592699999999999</v>
      </c>
      <c r="HD13">
        <v>8.6327100000000004E-2</v>
      </c>
      <c r="HE13">
        <v>8.7932200000000002E-2</v>
      </c>
      <c r="HF13">
        <v>0.122936</v>
      </c>
      <c r="HG13">
        <v>0.110388</v>
      </c>
      <c r="HH13">
        <v>24973.9</v>
      </c>
      <c r="HI13">
        <v>19625.900000000001</v>
      </c>
      <c r="HJ13">
        <v>28636.5</v>
      </c>
      <c r="HK13">
        <v>22504.5</v>
      </c>
      <c r="HL13">
        <v>41136.400000000001</v>
      </c>
      <c r="HM13">
        <v>31735.1</v>
      </c>
      <c r="HN13">
        <v>53431.1</v>
      </c>
      <c r="HO13">
        <v>40286.300000000003</v>
      </c>
      <c r="HP13">
        <v>1.5099499999999999</v>
      </c>
      <c r="HQ13">
        <v>2.5797500000000002</v>
      </c>
      <c r="HR13">
        <v>1.54935E-2</v>
      </c>
      <c r="HS13">
        <v>-0.11090899999999999</v>
      </c>
      <c r="HT13">
        <v>28.77</v>
      </c>
      <c r="HU13">
        <v>27.382400000000001</v>
      </c>
      <c r="HV13">
        <v>44.475999999999999</v>
      </c>
      <c r="HW13">
        <v>33.707000000000001</v>
      </c>
      <c r="HX13">
        <v>23.2103</v>
      </c>
      <c r="HY13">
        <v>62.846299999999999</v>
      </c>
      <c r="HZ13">
        <v>0</v>
      </c>
      <c r="IA13">
        <v>2</v>
      </c>
      <c r="IB13">
        <v>0.14958299999999999</v>
      </c>
      <c r="IC13">
        <v>0</v>
      </c>
      <c r="ID13">
        <v>20.259599999999999</v>
      </c>
      <c r="IE13">
        <v>5.2475399999999999</v>
      </c>
      <c r="IF13">
        <v>11.985099999999999</v>
      </c>
      <c r="IG13">
        <v>4.9817499999999999</v>
      </c>
      <c r="IH13">
        <v>3.2977500000000002</v>
      </c>
      <c r="II13">
        <v>9999</v>
      </c>
      <c r="IJ13">
        <v>9999</v>
      </c>
      <c r="IK13">
        <v>9999</v>
      </c>
      <c r="IL13">
        <v>999.9</v>
      </c>
      <c r="IM13">
        <v>4.97037</v>
      </c>
      <c r="IN13">
        <v>1.8745700000000001</v>
      </c>
      <c r="IO13">
        <v>1.8708499999999999</v>
      </c>
      <c r="IP13">
        <v>1.8745400000000001</v>
      </c>
      <c r="IQ13">
        <v>1.8704499999999999</v>
      </c>
      <c r="IR13">
        <v>1.8737299999999999</v>
      </c>
      <c r="IS13">
        <v>1.8757699999999999</v>
      </c>
      <c r="IT13">
        <v>1.8742399999999999</v>
      </c>
      <c r="IU13">
        <v>0</v>
      </c>
      <c r="IV13">
        <v>0</v>
      </c>
      <c r="IW13">
        <v>0</v>
      </c>
      <c r="IX13">
        <v>0</v>
      </c>
      <c r="IY13" t="s">
        <v>303</v>
      </c>
      <c r="IZ13" t="s">
        <v>304</v>
      </c>
      <c r="JA13" t="s">
        <v>305</v>
      </c>
      <c r="JB13" t="s">
        <v>305</v>
      </c>
      <c r="JC13" t="s">
        <v>305</v>
      </c>
      <c r="JD13" t="s">
        <v>305</v>
      </c>
      <c r="JE13">
        <v>0</v>
      </c>
      <c r="JF13">
        <v>100</v>
      </c>
      <c r="JG13">
        <v>100</v>
      </c>
      <c r="JH13">
        <v>-0.20100000000000001</v>
      </c>
      <c r="JI13">
        <v>1.1398999999999999</v>
      </c>
      <c r="JJ13">
        <v>-1.9404448357930499</v>
      </c>
      <c r="JK13">
        <v>3.7615693108519802E-3</v>
      </c>
      <c r="JL13">
        <v>2.0286125053024199E-6</v>
      </c>
      <c r="JM13">
        <v>-2.8431522489916698E-10</v>
      </c>
      <c r="JN13">
        <v>1.13992948613311</v>
      </c>
      <c r="JO13">
        <v>0</v>
      </c>
      <c r="JP13">
        <v>0</v>
      </c>
      <c r="JQ13">
        <v>0</v>
      </c>
      <c r="JR13">
        <v>3</v>
      </c>
      <c r="JS13">
        <v>2024</v>
      </c>
      <c r="JT13">
        <v>2</v>
      </c>
      <c r="JU13">
        <v>24</v>
      </c>
      <c r="JV13">
        <v>68706.2</v>
      </c>
      <c r="JW13">
        <v>68706.3</v>
      </c>
      <c r="JX13">
        <v>1.34399</v>
      </c>
      <c r="JY13">
        <v>2.4291999999999998</v>
      </c>
      <c r="JZ13">
        <v>2.1484399999999999</v>
      </c>
      <c r="KA13">
        <v>2.6232899999999999</v>
      </c>
      <c r="KB13">
        <v>2.2497600000000002</v>
      </c>
      <c r="KC13">
        <v>2.4841299999999999</v>
      </c>
      <c r="KD13">
        <v>37.241999999999997</v>
      </c>
      <c r="KE13">
        <v>15.427899999999999</v>
      </c>
      <c r="KF13">
        <v>18</v>
      </c>
      <c r="KG13">
        <v>259.661</v>
      </c>
      <c r="KH13">
        <v>1119.29</v>
      </c>
      <c r="KI13">
        <v>29.776599999999998</v>
      </c>
      <c r="KJ13">
        <v>29.477</v>
      </c>
      <c r="KK13">
        <v>30.0001</v>
      </c>
      <c r="KL13">
        <v>29.3826</v>
      </c>
      <c r="KM13">
        <v>29.259899999999998</v>
      </c>
      <c r="KN13">
        <v>26.9209</v>
      </c>
      <c r="KO13">
        <v>-30</v>
      </c>
      <c r="KP13">
        <v>-30</v>
      </c>
      <c r="KQ13">
        <v>-999.9</v>
      </c>
      <c r="KR13">
        <v>400</v>
      </c>
      <c r="KS13">
        <v>0</v>
      </c>
      <c r="KT13">
        <v>101.645</v>
      </c>
      <c r="KU13">
        <v>86.486500000000007</v>
      </c>
    </row>
    <row r="14" spans="1:307" x14ac:dyDescent="0.35">
      <c r="A14">
        <f t="shared" si="48"/>
        <v>12</v>
      </c>
      <c r="B14">
        <v>3</v>
      </c>
      <c r="C14" t="s">
        <v>521</v>
      </c>
      <c r="D14" t="s">
        <v>526</v>
      </c>
      <c r="E14">
        <v>1</v>
      </c>
      <c r="F14">
        <v>1</v>
      </c>
      <c r="G14">
        <v>13</v>
      </c>
      <c r="H14">
        <v>1681985172.0999999</v>
      </c>
      <c r="I14">
        <v>1471.0999999046301</v>
      </c>
      <c r="J14" t="s">
        <v>341</v>
      </c>
      <c r="K14" t="s">
        <v>342</v>
      </c>
      <c r="L14" s="6">
        <f t="shared" si="47"/>
        <v>1.8634259259259212E-3</v>
      </c>
      <c r="M14">
        <v>15</v>
      </c>
      <c r="N14">
        <f t="shared" si="0"/>
        <v>2.1301283601150001</v>
      </c>
      <c r="O14">
        <f t="shared" si="1"/>
        <v>1.2034166915543412</v>
      </c>
      <c r="P14" s="1">
        <f t="shared" si="2"/>
        <v>0.85478807331853568</v>
      </c>
      <c r="Q14">
        <f t="shared" si="3"/>
        <v>0.45339931474057493</v>
      </c>
      <c r="R14">
        <f t="shared" si="4"/>
        <v>1.5971783354194387</v>
      </c>
      <c r="S14">
        <v>1681985164.0999999</v>
      </c>
      <c r="T14">
        <f t="shared" si="5"/>
        <v>4.6272457074235974E-3</v>
      </c>
      <c r="U14">
        <f t="shared" si="6"/>
        <v>4.6272457074235973</v>
      </c>
      <c r="V14">
        <f t="shared" si="7"/>
        <v>9.8566273106034004</v>
      </c>
      <c r="W14">
        <f t="shared" si="8"/>
        <v>395.19673333333299</v>
      </c>
      <c r="X14">
        <f t="shared" si="9"/>
        <v>337.80945426777885</v>
      </c>
      <c r="Y14">
        <f t="shared" si="10"/>
        <v>34.059206891168913</v>
      </c>
      <c r="Z14">
        <f t="shared" si="11"/>
        <v>39.845206027432241</v>
      </c>
      <c r="AA14" s="1">
        <f t="shared" si="12"/>
        <v>9.8566273106034004</v>
      </c>
      <c r="AB14" s="1">
        <f t="shared" si="13"/>
        <v>0.33921080941450915</v>
      </c>
      <c r="AC14">
        <f>IF(LEFT(DX14,1)&lt;&gt;"0",IF(LEFT(DX14,1)="1",3,DY14),[1]Measurements!$D$5+[1]Measurements!$E$5*(EP14*EI14/([1]Measurements!$K$5*1000))+[1]Measurements!$F$5*(EP14*EI14/([1]Measurements!$K$5*1000))*MAX(MIN(DV14,[1]Measurements!$J$5),[1]Measurements!$I$5)*MAX(MIN(DV14,[1]Measurements!$J$5),[1]Measurements!$I$5)+[1]Measurements!$G$5*MAX(MIN(DV14,[1]Measurements!$J$5),[1]Measurements!$I$5)*(EP14*EI14/([1]Measurements!$K$5*1000))+[1]Measurements!$H$5*(EP14*EI14/([1]Measurements!$K$5*1000))*(EP14*EI14/([1]Measurements!$K$5*1000)))</f>
        <v>3.0237806693439819</v>
      </c>
      <c r="AD14">
        <f t="shared" si="14"/>
        <v>0.31939947654204992</v>
      </c>
      <c r="AE14">
        <f t="shared" si="15"/>
        <v>0.20130815341415514</v>
      </c>
      <c r="AF14">
        <f t="shared" si="16"/>
        <v>193.80645504280793</v>
      </c>
      <c r="AG14">
        <f>(EK14+(AF14+2*0.95*0.0000000567*(((EK14+[1]Measurements!$B$7)+273)^4-(EK14+273)^4)-44100*T14)/(1.84*29.3*AC14+8*0.95*0.0000000567*(EK14+273)^3))</f>
        <v>30.201858388444123</v>
      </c>
      <c r="AH14">
        <f>([1]Measurements!$C$7*EL14+[1]Measurements!$D$7*EM14+[1]Measurements!$E$7*AG14)</f>
        <v>29.309366666666701</v>
      </c>
      <c r="AI14">
        <f t="shared" si="17"/>
        <v>4.0943335503478169</v>
      </c>
      <c r="AJ14">
        <f t="shared" si="18"/>
        <v>62.034788087096175</v>
      </c>
      <c r="AK14">
        <f t="shared" si="19"/>
        <v>2.6827579547983675</v>
      </c>
      <c r="AL14">
        <f t="shared" si="20"/>
        <v>4.3246024328023891</v>
      </c>
      <c r="AM14">
        <f t="shared" si="21"/>
        <v>1.4115755955494493</v>
      </c>
      <c r="AN14" s="1">
        <f t="shared" si="22"/>
        <v>-204.06153569738063</v>
      </c>
      <c r="AO14" s="1">
        <f t="shared" si="23"/>
        <v>155.04321978191004</v>
      </c>
      <c r="AP14" s="1">
        <f>2*0.95*0.0000000567*(((EK14+[1]Measurements!$B$7)+273)^4-(AH14+273)^4)</f>
        <v>11.37672967971498</v>
      </c>
      <c r="AQ14">
        <f t="shared" si="24"/>
        <v>156.1648688070523</v>
      </c>
      <c r="AR14">
        <f t="shared" si="25"/>
        <v>4.9327402436384009</v>
      </c>
      <c r="AS14">
        <f t="shared" si="26"/>
        <v>4.0989461740531787</v>
      </c>
      <c r="AT14">
        <v>409.68131529139498</v>
      </c>
      <c r="AU14">
        <v>404.28445454545403</v>
      </c>
      <c r="AV14">
        <v>-0.20397664053438999</v>
      </c>
      <c r="AW14">
        <v>66.598173059595894</v>
      </c>
      <c r="AX14" s="1">
        <f t="shared" si="27"/>
        <v>4.6272457074235973</v>
      </c>
      <c r="AY14">
        <v>23.687844103566398</v>
      </c>
      <c r="AZ14">
        <v>26.755713286713299</v>
      </c>
      <c r="BA14">
        <v>1.98671538461564E-2</v>
      </c>
      <c r="BB14">
        <v>77.180000000000007</v>
      </c>
      <c r="BC14">
        <v>1</v>
      </c>
      <c r="BD14">
        <v>0</v>
      </c>
      <c r="BE14">
        <f>IF(BC14*[1]Measurements!$H$13&gt;=BG14,1,(BG14/(BG14-BC14*[1]Measurements!$H$13)))</f>
        <v>1</v>
      </c>
      <c r="BF14">
        <f t="shared" si="28"/>
        <v>0</v>
      </c>
      <c r="BG14">
        <f>MAX(0,([1]Measurements!$B$13+[1]Measurements!$C$13*EP14)/(1+[1]Measurements!$D$13*EP14)*EI14/(EK14+273)*[1]Measurements!$E$13)</f>
        <v>52708.942391067903</v>
      </c>
      <c r="BH14" t="s">
        <v>297</v>
      </c>
      <c r="BI14">
        <v>10288.9</v>
      </c>
      <c r="BJ14">
        <v>1.016</v>
      </c>
      <c r="BK14">
        <v>4.5720000000000001</v>
      </c>
      <c r="BL14">
        <f t="shared" si="29"/>
        <v>0.77777777777777779</v>
      </c>
      <c r="BM14">
        <v>-1</v>
      </c>
      <c r="BN14" t="s">
        <v>343</v>
      </c>
      <c r="BO14">
        <v>10158.299999999999</v>
      </c>
      <c r="BP14">
        <v>903.82996000000003</v>
      </c>
      <c r="BQ14">
        <v>982.40506651782903</v>
      </c>
      <c r="BR14">
        <f t="shared" si="30"/>
        <v>7.9982391373795925E-2</v>
      </c>
      <c r="BS14">
        <v>0.5</v>
      </c>
      <c r="BT14">
        <f t="shared" si="31"/>
        <v>1009.1957988822865</v>
      </c>
      <c r="BU14">
        <f t="shared" si="32"/>
        <v>9.8566273106034004</v>
      </c>
      <c r="BV14">
        <f t="shared" si="33"/>
        <v>40.358946679496839</v>
      </c>
      <c r="BW14">
        <f t="shared" si="34"/>
        <v>1.0757701649796232E-2</v>
      </c>
      <c r="BX14">
        <f t="shared" si="35"/>
        <v>-0.99534611520662686</v>
      </c>
      <c r="BY14">
        <f t="shared" si="36"/>
        <v>1.3045510770229898</v>
      </c>
      <c r="BZ14" t="s">
        <v>299</v>
      </c>
      <c r="CA14">
        <v>0</v>
      </c>
      <c r="CB14">
        <f t="shared" si="37"/>
        <v>1.3045510770229898</v>
      </c>
      <c r="CC14">
        <f t="shared" si="38"/>
        <v>0.99867208433518462</v>
      </c>
      <c r="CD14">
        <f t="shared" si="39"/>
        <v>8.0088742469496516E-2</v>
      </c>
      <c r="CE14">
        <f t="shared" si="40"/>
        <v>-299.26498916069181</v>
      </c>
      <c r="CF14">
        <f t="shared" si="41"/>
        <v>8.0065194527415812E-2</v>
      </c>
      <c r="CG14">
        <f t="shared" si="42"/>
        <v>-274.98117731097551</v>
      </c>
      <c r="CH14">
        <f t="shared" si="43"/>
        <v>1.1559680456487472E-4</v>
      </c>
      <c r="CI14">
        <f t="shared" si="44"/>
        <v>0.99988440319543515</v>
      </c>
      <c r="CJ14">
        <v>618</v>
      </c>
      <c r="CK14">
        <v>290</v>
      </c>
      <c r="CL14">
        <v>960.71</v>
      </c>
      <c r="CM14">
        <v>45</v>
      </c>
      <c r="CN14">
        <v>10158.299999999999</v>
      </c>
      <c r="CO14">
        <v>958.71</v>
      </c>
      <c r="CP14">
        <v>2</v>
      </c>
      <c r="CQ14">
        <v>300</v>
      </c>
      <c r="CR14">
        <v>24.1</v>
      </c>
      <c r="CS14">
        <v>982.40506651782903</v>
      </c>
      <c r="CT14">
        <v>1.7769005689436399</v>
      </c>
      <c r="CU14">
        <v>-24.066855146429099</v>
      </c>
      <c r="CV14">
        <v>1.5884544263207101</v>
      </c>
      <c r="CW14">
        <v>0.89128589491614896</v>
      </c>
      <c r="CX14">
        <v>-7.3837216907675302E-3</v>
      </c>
      <c r="CY14">
        <v>290</v>
      </c>
      <c r="CZ14">
        <v>953.65</v>
      </c>
      <c r="DA14">
        <v>875</v>
      </c>
      <c r="DB14">
        <v>10098</v>
      </c>
      <c r="DC14">
        <v>958.57</v>
      </c>
      <c r="DD14">
        <v>-4.92</v>
      </c>
      <c r="DR14">
        <f>[1]Measurements!$B$11*EQ14+[1]Measurements!$C$11*ER14+[1]Measurements!$F$11*FC14*(1-FF14)</f>
        <v>1200.0146666666701</v>
      </c>
      <c r="DS14">
        <f t="shared" si="45"/>
        <v>1009.1957988822865</v>
      </c>
      <c r="DT14">
        <f>([1]Measurements!$B$11*[1]Measurements!$D$9+[1]Measurements!$C$11*[1]Measurements!$D$9+[1]Measurements!$F$11*((FP14+FH14)/MAX(FP14+FH14+FQ14, 0.1)*[1]Measurements!$I$9+FQ14/MAX(FP14+FH14+FQ14, 0.1)*[1]Measurements!$J$9))/([1]Measurements!$B$11+[1]Measurements!$C$11+[1]Measurements!$F$11)</f>
        <v>0.84098622034809867</v>
      </c>
      <c r="DU14">
        <f>([1]Measurements!$B$11*[1]Measurements!$K$9+[1]Measurements!$C$11*[1]Measurements!$K$9+[1]Measurements!$F$11*((FP14+FH14)/MAX(FP14+FH14+FQ14, 0.1)*[1]Measurements!$P$9+FQ14/MAX(FP14+FH14+FQ14, 0.1)*[1]Measurements!$Q$9))/([1]Measurements!$B$11+[1]Measurements!$C$11+[1]Measurements!$F$11)</f>
        <v>0.1615034052718306</v>
      </c>
      <c r="DV14">
        <v>2</v>
      </c>
      <c r="DW14">
        <v>0.5</v>
      </c>
      <c r="DX14" t="s">
        <v>300</v>
      </c>
      <c r="DY14">
        <v>2</v>
      </c>
      <c r="DZ14" t="b">
        <v>1</v>
      </c>
      <c r="EA14">
        <v>1681985164.0999999</v>
      </c>
      <c r="EB14">
        <v>395.19673333333299</v>
      </c>
      <c r="EC14">
        <v>399.98613333333299</v>
      </c>
      <c r="ED14">
        <v>26.6084</v>
      </c>
      <c r="EE14">
        <v>23.692146666666702</v>
      </c>
      <c r="EF14">
        <v>395.35046666666699</v>
      </c>
      <c r="EG14">
        <v>25.4355333333333</v>
      </c>
      <c r="EH14">
        <v>273.63053333333301</v>
      </c>
      <c r="EI14">
        <v>100.723733333333</v>
      </c>
      <c r="EJ14">
        <v>9.9989806666666695E-2</v>
      </c>
      <c r="EK14">
        <v>30.260446666666699</v>
      </c>
      <c r="EL14">
        <v>29.309366666666701</v>
      </c>
      <c r="EM14">
        <v>23.9754133333333</v>
      </c>
      <c r="EN14">
        <v>0</v>
      </c>
      <c r="EO14">
        <v>0</v>
      </c>
      <c r="EP14">
        <v>10004.2933333333</v>
      </c>
      <c r="EQ14">
        <v>0</v>
      </c>
      <c r="ER14">
        <v>340.65440000000001</v>
      </c>
      <c r="ES14">
        <v>-4.7893633333333296</v>
      </c>
      <c r="ET14">
        <v>405.99953333333298</v>
      </c>
      <c r="EU14">
        <v>409.69266666666698</v>
      </c>
      <c r="EV14">
        <v>2.9162666666666701</v>
      </c>
      <c r="EW14">
        <v>399.98613333333299</v>
      </c>
      <c r="EX14">
        <v>23.692146666666702</v>
      </c>
      <c r="EY14">
        <v>2.6800953333333299</v>
      </c>
      <c r="EZ14">
        <v>2.386358</v>
      </c>
      <c r="FA14">
        <v>22.1634933333333</v>
      </c>
      <c r="FB14">
        <v>20.271506666666699</v>
      </c>
      <c r="FC14">
        <v>1200.0146666666701</v>
      </c>
      <c r="FD14">
        <v>0.96699080000000004</v>
      </c>
      <c r="FE14">
        <v>3.3009379999999998E-2</v>
      </c>
      <c r="FF14">
        <v>0</v>
      </c>
      <c r="FG14">
        <v>906.01286666666704</v>
      </c>
      <c r="FH14">
        <v>4.9997999999999996</v>
      </c>
      <c r="FI14">
        <v>11157.0666666667</v>
      </c>
      <c r="FJ14">
        <v>11590.28</v>
      </c>
      <c r="FK14">
        <v>37.195399999999999</v>
      </c>
      <c r="FL14">
        <v>38.987400000000001</v>
      </c>
      <c r="FM14">
        <v>37.75</v>
      </c>
      <c r="FN14">
        <v>38.811999999999998</v>
      </c>
      <c r="FO14">
        <v>39.870800000000003</v>
      </c>
      <c r="FP14">
        <v>1155.56666666667</v>
      </c>
      <c r="FQ14">
        <v>39.4493333333333</v>
      </c>
      <c r="FR14">
        <v>0</v>
      </c>
      <c r="FS14">
        <v>159.5</v>
      </c>
      <c r="FT14">
        <v>0</v>
      </c>
      <c r="FU14">
        <v>903.82996000000003</v>
      </c>
      <c r="FV14">
        <v>-219.82184614951899</v>
      </c>
      <c r="FW14">
        <v>-2744.3615384866398</v>
      </c>
      <c r="FX14">
        <v>11129.276</v>
      </c>
      <c r="FY14">
        <v>15</v>
      </c>
      <c r="FZ14">
        <v>0</v>
      </c>
      <c r="GA14" t="s">
        <v>301</v>
      </c>
      <c r="GB14">
        <v>1677862641</v>
      </c>
      <c r="GC14">
        <v>1677862632</v>
      </c>
      <c r="GD14">
        <v>0</v>
      </c>
      <c r="GE14">
        <v>1.395</v>
      </c>
      <c r="GF14">
        <v>0.15</v>
      </c>
      <c r="GG14">
        <v>3.0830000000000002</v>
      </c>
      <c r="GH14">
        <v>0.99099999999999999</v>
      </c>
      <c r="GI14">
        <v>401</v>
      </c>
      <c r="GJ14">
        <v>15</v>
      </c>
      <c r="GK14">
        <v>0.55000000000000004</v>
      </c>
      <c r="GL14">
        <v>0.16</v>
      </c>
      <c r="GM14">
        <v>-3.7574204</v>
      </c>
      <c r="GN14">
        <v>-21.919320631578898</v>
      </c>
      <c r="GO14">
        <v>2.1449599948528002</v>
      </c>
      <c r="GP14">
        <v>0</v>
      </c>
      <c r="GQ14">
        <v>917.31011764705897</v>
      </c>
      <c r="GR14">
        <v>-240.50927436962999</v>
      </c>
      <c r="GS14">
        <v>23.6486519697457</v>
      </c>
      <c r="GT14">
        <v>0</v>
      </c>
      <c r="GU14">
        <v>2.8365534999999999</v>
      </c>
      <c r="GV14">
        <v>1.7588124812030099</v>
      </c>
      <c r="GW14">
        <v>0.17062600626150201</v>
      </c>
      <c r="GX14">
        <v>0</v>
      </c>
      <c r="GY14">
        <v>0</v>
      </c>
      <c r="GZ14">
        <v>3</v>
      </c>
      <c r="HA14" t="s">
        <v>312</v>
      </c>
      <c r="HB14">
        <v>2.8659300000000001</v>
      </c>
      <c r="HC14">
        <v>2.75935</v>
      </c>
      <c r="HD14">
        <v>8.7532799999999994E-2</v>
      </c>
      <c r="HE14">
        <v>8.7919499999999998E-2</v>
      </c>
      <c r="HF14">
        <v>0.117656</v>
      </c>
      <c r="HG14">
        <v>0.109738</v>
      </c>
      <c r="HH14">
        <v>24941.4</v>
      </c>
      <c r="HI14">
        <v>19626.599999999999</v>
      </c>
      <c r="HJ14">
        <v>28637.1</v>
      </c>
      <c r="HK14">
        <v>22504.9</v>
      </c>
      <c r="HL14">
        <v>41384.699999999997</v>
      </c>
      <c r="HM14">
        <v>31759.7</v>
      </c>
      <c r="HN14">
        <v>53431.6</v>
      </c>
      <c r="HO14">
        <v>40288</v>
      </c>
      <c r="HP14">
        <v>1.5023</v>
      </c>
      <c r="HQ14">
        <v>2.5790000000000002</v>
      </c>
      <c r="HR14">
        <v>6.6399600000000003E-2</v>
      </c>
      <c r="HS14">
        <v>-0.10285900000000001</v>
      </c>
      <c r="HT14">
        <v>28.229399999999998</v>
      </c>
      <c r="HU14">
        <v>25.693200000000001</v>
      </c>
      <c r="HV14">
        <v>44.018000000000001</v>
      </c>
      <c r="HW14">
        <v>33.808</v>
      </c>
      <c r="HX14">
        <v>23.101199999999999</v>
      </c>
      <c r="HY14">
        <v>63.006300000000003</v>
      </c>
      <c r="HZ14">
        <v>0</v>
      </c>
      <c r="IA14">
        <v>2</v>
      </c>
      <c r="IB14">
        <v>0.14799499999999999</v>
      </c>
      <c r="IC14">
        <v>0</v>
      </c>
      <c r="ID14">
        <v>20.257200000000001</v>
      </c>
      <c r="IE14">
        <v>5.2526299999999999</v>
      </c>
      <c r="IF14">
        <v>11.986000000000001</v>
      </c>
      <c r="IG14">
        <v>4.9817499999999999</v>
      </c>
      <c r="IH14">
        <v>3.2976999999999999</v>
      </c>
      <c r="II14">
        <v>9999</v>
      </c>
      <c r="IJ14">
        <v>9999</v>
      </c>
      <c r="IK14">
        <v>9999</v>
      </c>
      <c r="IL14">
        <v>999.9</v>
      </c>
      <c r="IM14">
        <v>4.9703900000000001</v>
      </c>
      <c r="IN14">
        <v>1.87462</v>
      </c>
      <c r="IO14">
        <v>1.8708100000000001</v>
      </c>
      <c r="IP14">
        <v>1.8745400000000001</v>
      </c>
      <c r="IQ14">
        <v>1.8704400000000001</v>
      </c>
      <c r="IR14">
        <v>1.8736999999999999</v>
      </c>
      <c r="IS14">
        <v>1.8757600000000001</v>
      </c>
      <c r="IT14">
        <v>1.8742399999999999</v>
      </c>
      <c r="IU14">
        <v>0</v>
      </c>
      <c r="IV14">
        <v>0</v>
      </c>
      <c r="IW14">
        <v>0</v>
      </c>
      <c r="IX14">
        <v>0</v>
      </c>
      <c r="IY14" t="s">
        <v>303</v>
      </c>
      <c r="IZ14" t="s">
        <v>304</v>
      </c>
      <c r="JA14" t="s">
        <v>305</v>
      </c>
      <c r="JB14" t="s">
        <v>305</v>
      </c>
      <c r="JC14" t="s">
        <v>305</v>
      </c>
      <c r="JD14" t="s">
        <v>305</v>
      </c>
      <c r="JE14">
        <v>0</v>
      </c>
      <c r="JF14">
        <v>100</v>
      </c>
      <c r="JG14">
        <v>100</v>
      </c>
      <c r="JH14">
        <v>-0.16400000000000001</v>
      </c>
      <c r="JI14">
        <v>1.1757</v>
      </c>
      <c r="JJ14">
        <v>-1.9404448357930499</v>
      </c>
      <c r="JK14">
        <v>3.7615693108519802E-3</v>
      </c>
      <c r="JL14">
        <v>2.0286125053024199E-6</v>
      </c>
      <c r="JM14">
        <v>-2.8431522489916698E-10</v>
      </c>
      <c r="JN14">
        <v>0.442181787969469</v>
      </c>
      <c r="JO14">
        <v>5.99824452263635E-2</v>
      </c>
      <c r="JP14">
        <v>-2.0351725269219302E-3</v>
      </c>
      <c r="JQ14">
        <v>3.1702326575559498E-5</v>
      </c>
      <c r="JR14">
        <v>3</v>
      </c>
      <c r="JS14">
        <v>2024</v>
      </c>
      <c r="JT14">
        <v>2</v>
      </c>
      <c r="JU14">
        <v>24</v>
      </c>
      <c r="JV14">
        <v>68708.899999999994</v>
      </c>
      <c r="JW14">
        <v>68709</v>
      </c>
      <c r="JX14">
        <v>1.34399</v>
      </c>
      <c r="JY14">
        <v>2.4377399999999998</v>
      </c>
      <c r="JZ14">
        <v>2.1484399999999999</v>
      </c>
      <c r="KA14">
        <v>2.6232899999999999</v>
      </c>
      <c r="KB14">
        <v>2.2497600000000002</v>
      </c>
      <c r="KC14">
        <v>2.48291</v>
      </c>
      <c r="KD14">
        <v>37.265900000000002</v>
      </c>
      <c r="KE14">
        <v>15.4016</v>
      </c>
      <c r="KF14">
        <v>18</v>
      </c>
      <c r="KG14">
        <v>256.78699999999998</v>
      </c>
      <c r="KH14">
        <v>1118.54</v>
      </c>
      <c r="KI14">
        <v>29.730599999999999</v>
      </c>
      <c r="KJ14">
        <v>29.4754</v>
      </c>
      <c r="KK14">
        <v>29.9998</v>
      </c>
      <c r="KL14">
        <v>29.393000000000001</v>
      </c>
      <c r="KM14">
        <v>29.272400000000001</v>
      </c>
      <c r="KN14">
        <v>26.932700000000001</v>
      </c>
      <c r="KO14">
        <v>-30</v>
      </c>
      <c r="KP14">
        <v>-30</v>
      </c>
      <c r="KQ14">
        <v>-999.9</v>
      </c>
      <c r="KR14">
        <v>400</v>
      </c>
      <c r="KS14">
        <v>0</v>
      </c>
      <c r="KT14">
        <v>101.646</v>
      </c>
      <c r="KU14">
        <v>86.489400000000003</v>
      </c>
    </row>
    <row r="15" spans="1:307" x14ac:dyDescent="0.35">
      <c r="A15">
        <f t="shared" si="48"/>
        <v>12</v>
      </c>
      <c r="B15">
        <v>3</v>
      </c>
      <c r="C15" t="s">
        <v>521</v>
      </c>
      <c r="D15" t="s">
        <v>526</v>
      </c>
      <c r="E15">
        <v>1</v>
      </c>
      <c r="F15">
        <v>2</v>
      </c>
      <c r="G15">
        <v>14</v>
      </c>
      <c r="H15">
        <v>1681985236.0999999</v>
      </c>
      <c r="I15">
        <v>1535.0999999046301</v>
      </c>
      <c r="J15" t="s">
        <v>344</v>
      </c>
      <c r="K15" t="s">
        <v>345</v>
      </c>
      <c r="L15" s="6">
        <f t="shared" si="47"/>
        <v>7.407407407407085E-4</v>
      </c>
      <c r="M15">
        <v>15</v>
      </c>
      <c r="N15">
        <f t="shared" si="0"/>
        <v>2.1411331886539169</v>
      </c>
      <c r="O15">
        <f t="shared" si="1"/>
        <v>-2.0008211295006677</v>
      </c>
      <c r="P15" s="1">
        <f t="shared" si="2"/>
        <v>0.85539298234841077</v>
      </c>
      <c r="Q15">
        <f t="shared" si="3"/>
        <v>0.4985162085404905</v>
      </c>
      <c r="R15">
        <f t="shared" si="4"/>
        <v>0.51595379050303058</v>
      </c>
      <c r="S15">
        <v>1681985227.5999999</v>
      </c>
      <c r="T15">
        <f t="shared" si="5"/>
        <v>5.0616515508583532E-3</v>
      </c>
      <c r="U15">
        <f t="shared" si="6"/>
        <v>5.0616515508583531</v>
      </c>
      <c r="V15">
        <f t="shared" si="7"/>
        <v>10.837670124944388</v>
      </c>
      <c r="W15">
        <f t="shared" si="8"/>
        <v>405.05275</v>
      </c>
      <c r="X15">
        <f t="shared" si="9"/>
        <v>346.47927983092524</v>
      </c>
      <c r="Y15">
        <f t="shared" si="10"/>
        <v>34.935116230035902</v>
      </c>
      <c r="Z15">
        <f t="shared" si="11"/>
        <v>40.841013371566859</v>
      </c>
      <c r="AA15" s="1">
        <f t="shared" si="12"/>
        <v>10.837670124944388</v>
      </c>
      <c r="AB15" s="1">
        <f t="shared" si="13"/>
        <v>0.36806878371798157</v>
      </c>
      <c r="AC15">
        <f>IF(LEFT(DX15,1)&lt;&gt;"0",IF(LEFT(DX15,1)="1",3,DY15),[1]Measurements!$D$5+[1]Measurements!$E$5*(EP15*EI15/([1]Measurements!$K$5*1000))+[1]Measurements!$F$5*(EP15*EI15/([1]Measurements!$K$5*1000))*MAX(MIN(DV15,[1]Measurements!$J$5),[1]Measurements!$I$5)*MAX(MIN(DV15,[1]Measurements!$J$5),[1]Measurements!$I$5)+[1]Measurements!$G$5*MAX(MIN(DV15,[1]Measurements!$J$5),[1]Measurements!$I$5)*(EP15*EI15/([1]Measurements!$K$5*1000))+[1]Measurements!$H$5*(EP15*EI15/([1]Measurements!$K$5*1000))*(EP15*EI15/([1]Measurements!$K$5*1000)))</f>
        <v>3.022372725487942</v>
      </c>
      <c r="AD15">
        <f t="shared" si="14"/>
        <v>0.34485683381061005</v>
      </c>
      <c r="AE15">
        <f t="shared" si="15"/>
        <v>0.21749892434796053</v>
      </c>
      <c r="AF15">
        <f t="shared" si="16"/>
        <v>193.80938138048685</v>
      </c>
      <c r="AG15">
        <f>(EK15+(AF15+2*0.95*0.0000000567*(((EK15+[1]Measurements!$B$7)+273)^4-(EK15+273)^4)-44100*T15)/(1.84*29.3*AC15+8*0.95*0.0000000567*(EK15+273)^3))</f>
        <v>30.18066812092453</v>
      </c>
      <c r="AH15">
        <f>([1]Measurements!$C$7*EL15+[1]Measurements!$D$7*EM15+[1]Measurements!$E$7*AG15)</f>
        <v>29.438612500000001</v>
      </c>
      <c r="AI15">
        <f t="shared" si="17"/>
        <v>4.1249840493433814</v>
      </c>
      <c r="AJ15">
        <f t="shared" si="18"/>
        <v>62.005935723414851</v>
      </c>
      <c r="AK15">
        <f t="shared" si="19"/>
        <v>2.695114885062007</v>
      </c>
      <c r="AL15">
        <f t="shared" si="20"/>
        <v>4.3465433649512208</v>
      </c>
      <c r="AM15">
        <f t="shared" si="21"/>
        <v>1.4298691642813743</v>
      </c>
      <c r="AN15" s="1">
        <f t="shared" si="22"/>
        <v>-223.21883339285338</v>
      </c>
      <c r="AO15" s="1">
        <f t="shared" si="23"/>
        <v>148.2997686693968</v>
      </c>
      <c r="AP15" s="1">
        <f>2*0.95*0.0000000567*(((EK15+[1]Measurements!$B$7)+273)^4-(AH15+273)^4)</f>
        <v>10.898714616857122</v>
      </c>
      <c r="AQ15">
        <f t="shared" si="24"/>
        <v>129.78903127388739</v>
      </c>
      <c r="AR15">
        <f t="shared" si="25"/>
        <v>-8.765631565499671</v>
      </c>
      <c r="AS15">
        <f t="shared" si="26"/>
        <v>4.3810170915614304</v>
      </c>
      <c r="AT15">
        <v>409.68253170539401</v>
      </c>
      <c r="AU15">
        <v>408.97515757575701</v>
      </c>
      <c r="AV15">
        <v>-0.76158662017789502</v>
      </c>
      <c r="AW15">
        <v>66.5969907097098</v>
      </c>
      <c r="AX15" s="1">
        <f t="shared" si="27"/>
        <v>5.0616515508583531</v>
      </c>
      <c r="AY15">
        <v>23.639386363076898</v>
      </c>
      <c r="AZ15">
        <v>26.917499300699301</v>
      </c>
      <c r="BA15">
        <v>2.5950034965036999E-2</v>
      </c>
      <c r="BB15">
        <v>77.180000000000007</v>
      </c>
      <c r="BC15">
        <v>2</v>
      </c>
      <c r="BD15">
        <v>1</v>
      </c>
      <c r="BE15">
        <f>IF(BC15*[1]Measurements!$H$13&gt;=BG15,1,(BG15/(BG15-BC15*[1]Measurements!$H$13)))</f>
        <v>1</v>
      </c>
      <c r="BF15">
        <f t="shared" si="28"/>
        <v>0</v>
      </c>
      <c r="BG15">
        <f>MAX(0,([1]Measurements!$B$13+[1]Measurements!$C$13*EP15)/(1+[1]Measurements!$D$13*EP15)*EI15/(EK15+273)*[1]Measurements!$E$13)</f>
        <v>52650.715002964178</v>
      </c>
      <c r="BH15" t="s">
        <v>297</v>
      </c>
      <c r="BI15">
        <v>10288.9</v>
      </c>
      <c r="BJ15">
        <v>1.016</v>
      </c>
      <c r="BK15">
        <v>4.5720000000000001</v>
      </c>
      <c r="BL15">
        <f t="shared" si="29"/>
        <v>0.77777777777777779</v>
      </c>
      <c r="BM15">
        <v>-1</v>
      </c>
      <c r="BN15" t="s">
        <v>346</v>
      </c>
      <c r="BO15">
        <v>10146.6</v>
      </c>
      <c r="BP15">
        <v>1023.1532</v>
      </c>
      <c r="BQ15">
        <v>1116.3631972640301</v>
      </c>
      <c r="BR15">
        <f t="shared" si="30"/>
        <v>8.3494330064326827E-2</v>
      </c>
      <c r="BS15">
        <v>0.5</v>
      </c>
      <c r="BT15">
        <f t="shared" si="31"/>
        <v>1009.2165001971434</v>
      </c>
      <c r="BU15">
        <f t="shared" si="32"/>
        <v>10.837670124944388</v>
      </c>
      <c r="BV15">
        <f t="shared" si="33"/>
        <v>42.131927786912527</v>
      </c>
      <c r="BW15">
        <f t="shared" si="34"/>
        <v>1.1729564590582874E-2</v>
      </c>
      <c r="BX15">
        <f t="shared" si="35"/>
        <v>-0.99590455864972538</v>
      </c>
      <c r="BY15">
        <f t="shared" si="36"/>
        <v>1.3047589817468606</v>
      </c>
      <c r="BZ15" t="s">
        <v>299</v>
      </c>
      <c r="CA15">
        <v>0</v>
      </c>
      <c r="CB15">
        <f t="shared" si="37"/>
        <v>1.3047589817468606</v>
      </c>
      <c r="CC15">
        <f t="shared" si="38"/>
        <v>0.99883124149475322</v>
      </c>
      <c r="CD15">
        <f t="shared" si="39"/>
        <v>8.3592028959143638E-2</v>
      </c>
      <c r="CE15">
        <f t="shared" si="40"/>
        <v>-340.28441460326042</v>
      </c>
      <c r="CF15">
        <f t="shared" si="41"/>
        <v>8.3570387313184794E-2</v>
      </c>
      <c r="CG15">
        <f t="shared" si="42"/>
        <v>-312.65219270642018</v>
      </c>
      <c r="CH15">
        <f t="shared" si="43"/>
        <v>1.0659933486684724E-4</v>
      </c>
      <c r="CI15">
        <f t="shared" si="44"/>
        <v>0.9998934006651331</v>
      </c>
      <c r="CJ15">
        <v>619</v>
      </c>
      <c r="CK15">
        <v>290</v>
      </c>
      <c r="CL15">
        <v>1102.78</v>
      </c>
      <c r="CM15">
        <v>45</v>
      </c>
      <c r="CN15">
        <v>10146.6</v>
      </c>
      <c r="CO15">
        <v>1098.32</v>
      </c>
      <c r="CP15">
        <v>4.46</v>
      </c>
      <c r="CQ15">
        <v>300</v>
      </c>
      <c r="CR15">
        <v>24.1</v>
      </c>
      <c r="CS15">
        <v>1116.3631972640301</v>
      </c>
      <c r="CT15">
        <v>1.8851333393214</v>
      </c>
      <c r="CU15">
        <v>-18.302880000609001</v>
      </c>
      <c r="CV15">
        <v>1.6831349383549301</v>
      </c>
      <c r="CW15">
        <v>0.808546953318241</v>
      </c>
      <c r="CX15">
        <v>-7.3805468298108997E-3</v>
      </c>
      <c r="CY15">
        <v>290</v>
      </c>
      <c r="CZ15">
        <v>1096.1400000000001</v>
      </c>
      <c r="DA15">
        <v>665</v>
      </c>
      <c r="DB15">
        <v>10100.700000000001</v>
      </c>
      <c r="DC15">
        <v>1098.24</v>
      </c>
      <c r="DD15">
        <v>-2.1</v>
      </c>
      <c r="DR15">
        <f>[1]Measurements!$B$11*EQ15+[1]Measurements!$C$11*ER15+[1]Measurements!$F$11*FC15*(1-FF15)</f>
        <v>1200.04</v>
      </c>
      <c r="DS15">
        <f t="shared" si="45"/>
        <v>1009.2165001971434</v>
      </c>
      <c r="DT15">
        <f>([1]Measurements!$B$11*[1]Measurements!$D$9+[1]Measurements!$C$11*[1]Measurements!$D$9+[1]Measurements!$F$11*((FP15+FH15)/MAX(FP15+FH15+FQ15, 0.1)*[1]Measurements!$I$9+FQ15/MAX(FP15+FH15+FQ15, 0.1)*[1]Measurements!$J$9))/([1]Measurements!$B$11+[1]Measurements!$C$11+[1]Measurements!$F$11)</f>
        <v>0.84098571730704264</v>
      </c>
      <c r="DU15">
        <f>([1]Measurements!$B$11*[1]Measurements!$K$9+[1]Measurements!$C$11*[1]Measurements!$K$9+[1]Measurements!$F$11*((FP15+FH15)/MAX(FP15+FH15+FQ15, 0.1)*[1]Measurements!$P$9+FQ15/MAX(FP15+FH15+FQ15, 0.1)*[1]Measurements!$Q$9))/([1]Measurements!$B$11+[1]Measurements!$C$11+[1]Measurements!$F$11)</f>
        <v>0.16150243440259229</v>
      </c>
      <c r="DV15">
        <v>2</v>
      </c>
      <c r="DW15">
        <v>0.5</v>
      </c>
      <c r="DX15" t="s">
        <v>300</v>
      </c>
      <c r="DY15">
        <v>2</v>
      </c>
      <c r="DZ15" t="b">
        <v>1</v>
      </c>
      <c r="EA15">
        <v>1681985227.5999999</v>
      </c>
      <c r="EB15">
        <v>405.05275</v>
      </c>
      <c r="EC15">
        <v>399.98881249999999</v>
      </c>
      <c r="ED15">
        <v>26.729593749999999</v>
      </c>
      <c r="EE15">
        <v>23.6410625</v>
      </c>
      <c r="EF15">
        <v>405.15499999999997</v>
      </c>
      <c r="EG15">
        <v>25.554575</v>
      </c>
      <c r="EH15">
        <v>276.11275000000001</v>
      </c>
      <c r="EI15">
        <v>100.7289375</v>
      </c>
      <c r="EJ15">
        <v>9.9938175000000004E-2</v>
      </c>
      <c r="EK15">
        <v>30.348749999999999</v>
      </c>
      <c r="EL15">
        <v>29.438612500000001</v>
      </c>
      <c r="EM15">
        <v>25.047999999999998</v>
      </c>
      <c r="EN15">
        <v>0</v>
      </c>
      <c r="EO15">
        <v>0</v>
      </c>
      <c r="EP15">
        <v>9995.2662500000006</v>
      </c>
      <c r="EQ15">
        <v>0</v>
      </c>
      <c r="ER15">
        <v>1159.4825000000001</v>
      </c>
      <c r="ES15">
        <v>5.0639754374999999</v>
      </c>
      <c r="ET15">
        <v>416.17656249999999</v>
      </c>
      <c r="EU15">
        <v>409.67406249999999</v>
      </c>
      <c r="EV15">
        <v>3.088524375</v>
      </c>
      <c r="EW15">
        <v>399.98881249999999</v>
      </c>
      <c r="EX15">
        <v>23.6410625</v>
      </c>
      <c r="EY15">
        <v>2.6924468749999999</v>
      </c>
      <c r="EZ15">
        <v>2.3813418749999999</v>
      </c>
      <c r="FA15">
        <v>22.2389625</v>
      </c>
      <c r="FB15">
        <v>20.237449999999999</v>
      </c>
      <c r="FC15">
        <v>1200.04</v>
      </c>
      <c r="FD15">
        <v>0.96700450000000004</v>
      </c>
      <c r="FE15">
        <v>3.2995418749999998E-2</v>
      </c>
      <c r="FF15">
        <v>0</v>
      </c>
      <c r="FG15">
        <v>1028.3262500000001</v>
      </c>
      <c r="FH15">
        <v>4.9997999999999996</v>
      </c>
      <c r="FI15">
        <v>12668.893749999999</v>
      </c>
      <c r="FJ15">
        <v>11590.5875</v>
      </c>
      <c r="FK15">
        <v>37.238187500000002</v>
      </c>
      <c r="FL15">
        <v>38.936999999999998</v>
      </c>
      <c r="FM15">
        <v>37.7145625</v>
      </c>
      <c r="FN15">
        <v>38.804250000000003</v>
      </c>
      <c r="FO15">
        <v>39.875</v>
      </c>
      <c r="FP15">
        <v>1155.6099999999999</v>
      </c>
      <c r="FQ15">
        <v>39.43</v>
      </c>
      <c r="FR15">
        <v>0</v>
      </c>
      <c r="FS15">
        <v>62.5</v>
      </c>
      <c r="FT15">
        <v>0</v>
      </c>
      <c r="FU15">
        <v>1023.1532</v>
      </c>
      <c r="FV15">
        <v>-275.12184663137401</v>
      </c>
      <c r="FW15">
        <v>-3371.4153904554501</v>
      </c>
      <c r="FX15">
        <v>12606.067999999999</v>
      </c>
      <c r="FY15">
        <v>15</v>
      </c>
      <c r="FZ15">
        <v>0</v>
      </c>
      <c r="GA15" t="s">
        <v>301</v>
      </c>
      <c r="GB15">
        <v>1677862641</v>
      </c>
      <c r="GC15">
        <v>1677862632</v>
      </c>
      <c r="GD15">
        <v>0</v>
      </c>
      <c r="GE15">
        <v>1.395</v>
      </c>
      <c r="GF15">
        <v>0.15</v>
      </c>
      <c r="GG15">
        <v>3.0830000000000002</v>
      </c>
      <c r="GH15">
        <v>0.99099999999999999</v>
      </c>
      <c r="GI15">
        <v>401</v>
      </c>
      <c r="GJ15">
        <v>15</v>
      </c>
      <c r="GK15">
        <v>0.55000000000000004</v>
      </c>
      <c r="GL15">
        <v>0.16</v>
      </c>
      <c r="GM15">
        <v>10.8575203333333</v>
      </c>
      <c r="GN15">
        <v>-94.999148025973994</v>
      </c>
      <c r="GO15">
        <v>9.8165657208461905</v>
      </c>
      <c r="GP15">
        <v>0</v>
      </c>
      <c r="GQ15">
        <v>1044.28402941176</v>
      </c>
      <c r="GR15">
        <v>-290.76545454663898</v>
      </c>
      <c r="GS15">
        <v>28.582539711885101</v>
      </c>
      <c r="GT15">
        <v>0</v>
      </c>
      <c r="GU15">
        <v>3.0081095238095199</v>
      </c>
      <c r="GV15">
        <v>1.3525644155844201</v>
      </c>
      <c r="GW15">
        <v>0.136767174684578</v>
      </c>
      <c r="GX15">
        <v>0</v>
      </c>
      <c r="GY15">
        <v>0</v>
      </c>
      <c r="GZ15">
        <v>3</v>
      </c>
      <c r="HA15" t="s">
        <v>312</v>
      </c>
      <c r="HB15">
        <v>2.8679800000000002</v>
      </c>
      <c r="HC15">
        <v>2.7591199999999998</v>
      </c>
      <c r="HD15">
        <v>8.8245000000000004E-2</v>
      </c>
      <c r="HE15">
        <v>8.7927599999999995E-2</v>
      </c>
      <c r="HF15">
        <v>0.118204</v>
      </c>
      <c r="HG15">
        <v>0.10960399999999999</v>
      </c>
      <c r="HH15">
        <v>24925.599999999999</v>
      </c>
      <c r="HI15">
        <v>19628.2</v>
      </c>
      <c r="HJ15">
        <v>28641</v>
      </c>
      <c r="HK15">
        <v>22506.7</v>
      </c>
      <c r="HL15">
        <v>41363.699999999997</v>
      </c>
      <c r="HM15">
        <v>31766.1</v>
      </c>
      <c r="HN15">
        <v>53437.599999999999</v>
      </c>
      <c r="HO15">
        <v>40290</v>
      </c>
      <c r="HP15">
        <v>1.5042</v>
      </c>
      <c r="HQ15">
        <v>2.57952</v>
      </c>
      <c r="HR15">
        <v>7.3321200000000003E-2</v>
      </c>
      <c r="HS15">
        <v>-5.7838899999999999E-2</v>
      </c>
      <c r="HT15">
        <v>28.271100000000001</v>
      </c>
      <c r="HU15">
        <v>25.991900000000001</v>
      </c>
      <c r="HV15">
        <v>43.865000000000002</v>
      </c>
      <c r="HW15">
        <v>33.828000000000003</v>
      </c>
      <c r="HX15">
        <v>23.047000000000001</v>
      </c>
      <c r="HY15">
        <v>62.666400000000003</v>
      </c>
      <c r="HZ15">
        <v>0</v>
      </c>
      <c r="IA15">
        <v>2</v>
      </c>
      <c r="IB15">
        <v>0.14313999999999999</v>
      </c>
      <c r="IC15">
        <v>0</v>
      </c>
      <c r="ID15">
        <v>20.255400000000002</v>
      </c>
      <c r="IE15">
        <v>5.2512800000000004</v>
      </c>
      <c r="IF15">
        <v>11.9855</v>
      </c>
      <c r="IG15">
        <v>4.9810499999999998</v>
      </c>
      <c r="IH15">
        <v>3.2974999999999999</v>
      </c>
      <c r="II15">
        <v>9999</v>
      </c>
      <c r="IJ15">
        <v>9999</v>
      </c>
      <c r="IK15">
        <v>9999</v>
      </c>
      <c r="IL15">
        <v>999.9</v>
      </c>
      <c r="IM15">
        <v>4.9704100000000002</v>
      </c>
      <c r="IN15">
        <v>1.87463</v>
      </c>
      <c r="IO15">
        <v>1.8708100000000001</v>
      </c>
      <c r="IP15">
        <v>1.8745400000000001</v>
      </c>
      <c r="IQ15">
        <v>1.87042</v>
      </c>
      <c r="IR15">
        <v>1.8736999999999999</v>
      </c>
      <c r="IS15">
        <v>1.8757600000000001</v>
      </c>
      <c r="IT15">
        <v>1.8742399999999999</v>
      </c>
      <c r="IU15">
        <v>0</v>
      </c>
      <c r="IV15">
        <v>0</v>
      </c>
      <c r="IW15">
        <v>0</v>
      </c>
      <c r="IX15">
        <v>0</v>
      </c>
      <c r="IY15" t="s">
        <v>303</v>
      </c>
      <c r="IZ15" t="s">
        <v>304</v>
      </c>
      <c r="JA15" t="s">
        <v>305</v>
      </c>
      <c r="JB15" t="s">
        <v>305</v>
      </c>
      <c r="JC15" t="s">
        <v>305</v>
      </c>
      <c r="JD15" t="s">
        <v>305</v>
      </c>
      <c r="JE15">
        <v>0</v>
      </c>
      <c r="JF15">
        <v>100</v>
      </c>
      <c r="JG15">
        <v>100</v>
      </c>
      <c r="JH15">
        <v>-0.14299999999999999</v>
      </c>
      <c r="JI15">
        <v>1.1398999999999999</v>
      </c>
      <c r="JJ15">
        <v>-1.9404448357930499</v>
      </c>
      <c r="JK15">
        <v>3.7615693108519802E-3</v>
      </c>
      <c r="JL15">
        <v>2.0286125053024199E-6</v>
      </c>
      <c r="JM15">
        <v>-2.8431522489916698E-10</v>
      </c>
      <c r="JN15">
        <v>1.13992948613311</v>
      </c>
      <c r="JO15">
        <v>0</v>
      </c>
      <c r="JP15">
        <v>0</v>
      </c>
      <c r="JQ15">
        <v>0</v>
      </c>
      <c r="JR15">
        <v>3</v>
      </c>
      <c r="JS15">
        <v>2024</v>
      </c>
      <c r="JT15">
        <v>2</v>
      </c>
      <c r="JU15">
        <v>24</v>
      </c>
      <c r="JV15">
        <v>68709.899999999994</v>
      </c>
      <c r="JW15">
        <v>68710.100000000006</v>
      </c>
      <c r="JX15">
        <v>1.34399</v>
      </c>
      <c r="JY15">
        <v>2.4377399999999998</v>
      </c>
      <c r="JZ15">
        <v>2.1484399999999999</v>
      </c>
      <c r="KA15">
        <v>2.6232899999999999</v>
      </c>
      <c r="KB15">
        <v>2.2497600000000002</v>
      </c>
      <c r="KC15">
        <v>2.5146500000000001</v>
      </c>
      <c r="KD15">
        <v>37.265900000000002</v>
      </c>
      <c r="KE15">
        <v>15.392899999999999</v>
      </c>
      <c r="KF15">
        <v>18</v>
      </c>
      <c r="KG15">
        <v>257.39499999999998</v>
      </c>
      <c r="KH15">
        <v>1118.77</v>
      </c>
      <c r="KI15">
        <v>29.746700000000001</v>
      </c>
      <c r="KJ15">
        <v>29.434999999999999</v>
      </c>
      <c r="KK15">
        <v>29.9998</v>
      </c>
      <c r="KL15">
        <v>29.361000000000001</v>
      </c>
      <c r="KM15">
        <v>29.248100000000001</v>
      </c>
      <c r="KN15">
        <v>26.9422</v>
      </c>
      <c r="KO15">
        <v>-30</v>
      </c>
      <c r="KP15">
        <v>-30</v>
      </c>
      <c r="KQ15">
        <v>-999.9</v>
      </c>
      <c r="KR15">
        <v>400</v>
      </c>
      <c r="KS15">
        <v>0</v>
      </c>
      <c r="KT15">
        <v>101.658</v>
      </c>
      <c r="KU15">
        <v>86.494699999999995</v>
      </c>
    </row>
    <row r="16" spans="1:307" x14ac:dyDescent="0.35">
      <c r="A16">
        <f t="shared" si="48"/>
        <v>12</v>
      </c>
      <c r="B16">
        <v>3</v>
      </c>
      <c r="C16" t="s">
        <v>521</v>
      </c>
      <c r="D16" t="s">
        <v>526</v>
      </c>
      <c r="E16">
        <v>1</v>
      </c>
      <c r="F16">
        <v>3</v>
      </c>
      <c r="G16">
        <v>15</v>
      </c>
      <c r="H16">
        <v>1681985310.0999999</v>
      </c>
      <c r="I16">
        <v>1609.0999999046301</v>
      </c>
      <c r="J16" t="s">
        <v>347</v>
      </c>
      <c r="K16" t="s">
        <v>348</v>
      </c>
      <c r="L16" s="6">
        <f t="shared" si="47"/>
        <v>8.5648148148154135E-4</v>
      </c>
      <c r="M16">
        <v>15</v>
      </c>
      <c r="N16">
        <f t="shared" si="0"/>
        <v>2.6240437420950524</v>
      </c>
      <c r="O16">
        <f t="shared" si="1"/>
        <v>1.2240701093026791</v>
      </c>
      <c r="P16" s="1">
        <f t="shared" si="2"/>
        <v>0.85599424243048172</v>
      </c>
      <c r="Q16">
        <f t="shared" si="3"/>
        <v>0.83290958096854772</v>
      </c>
      <c r="R16">
        <f t="shared" si="4"/>
        <v>0.74689799180658867</v>
      </c>
      <c r="S16">
        <v>1681985301.5999999</v>
      </c>
      <c r="T16">
        <f t="shared" si="5"/>
        <v>6.9003731225972566E-3</v>
      </c>
      <c r="U16">
        <f t="shared" si="6"/>
        <v>6.9003731225972569</v>
      </c>
      <c r="V16">
        <f t="shared" si="7"/>
        <v>18.106880910472228</v>
      </c>
      <c r="W16">
        <f t="shared" si="8"/>
        <v>392.357125</v>
      </c>
      <c r="X16">
        <f t="shared" si="9"/>
        <v>335.8554399765768</v>
      </c>
      <c r="Y16">
        <f t="shared" si="10"/>
        <v>33.862838709139162</v>
      </c>
      <c r="Z16">
        <f t="shared" si="11"/>
        <v>39.559657098849335</v>
      </c>
      <c r="AA16" s="1">
        <f t="shared" si="12"/>
        <v>18.106880910472228</v>
      </c>
      <c r="AB16" s="1">
        <f t="shared" si="13"/>
        <v>0.64250529135036427</v>
      </c>
      <c r="AC16">
        <f>IF(LEFT(DX16,1)&lt;&gt;"0",IF(LEFT(DX16,1)="1",3,DY16),[1]Measurements!$D$5+[1]Measurements!$E$5*(EP16*EI16/([1]Measurements!$K$5*1000))+[1]Measurements!$F$5*(EP16*EI16/([1]Measurements!$K$5*1000))*MAX(MIN(DV16,[1]Measurements!$J$5),[1]Measurements!$I$5)*MAX(MIN(DV16,[1]Measurements!$J$5),[1]Measurements!$I$5)+[1]Measurements!$G$5*MAX(MIN(DV16,[1]Measurements!$J$5),[1]Measurements!$I$5)*(EP16*EI16/([1]Measurements!$K$5*1000))+[1]Measurements!$H$5*(EP16*EI16/([1]Measurements!$K$5*1000))*(EP16*EI16/([1]Measurements!$K$5*1000)))</f>
        <v>3.021964819936235</v>
      </c>
      <c r="AD16">
        <f t="shared" si="14"/>
        <v>0.57515577455347078</v>
      </c>
      <c r="AE16">
        <f t="shared" si="15"/>
        <v>0.36493336627704648</v>
      </c>
      <c r="AF16">
        <f t="shared" si="16"/>
        <v>193.80517238059286</v>
      </c>
      <c r="AG16">
        <f>(EK16+(AF16+2*0.95*0.0000000567*(((EK16+[1]Measurements!$B$7)+273)^4-(EK16+273)^4)-44100*T16)/(1.84*29.3*AC16+8*0.95*0.0000000567*(EK16+273)^3))</f>
        <v>29.741502972678042</v>
      </c>
      <c r="AH16">
        <f>([1]Measurements!$C$7*EL16+[1]Measurements!$D$7*EM16+[1]Measurements!$E$7*AG16)</f>
        <v>28.964324999999999</v>
      </c>
      <c r="AI16">
        <f t="shared" si="17"/>
        <v>4.0134778877015247</v>
      </c>
      <c r="AJ16">
        <f t="shared" si="18"/>
        <v>65.362433611014964</v>
      </c>
      <c r="AK16">
        <f t="shared" si="19"/>
        <v>2.844974316282352</v>
      </c>
      <c r="AL16">
        <f t="shared" si="20"/>
        <v>4.3526138166968638</v>
      </c>
      <c r="AM16">
        <f t="shared" si="21"/>
        <v>1.1685035714191727</v>
      </c>
      <c r="AN16" s="1">
        <f t="shared" si="22"/>
        <v>-304.306454706539</v>
      </c>
      <c r="AO16" s="1">
        <f t="shared" si="23"/>
        <v>229.51989529214865</v>
      </c>
      <c r="AP16" s="1">
        <f>2*0.95*0.0000000567*(((EK16+[1]Measurements!$B$7)+273)^4-(AH16+273)^4)</f>
        <v>16.832441270961542</v>
      </c>
      <c r="AQ16">
        <f t="shared" si="24"/>
        <v>135.85105423716405</v>
      </c>
      <c r="AR16">
        <f t="shared" si="25"/>
        <v>7.9304016162069288</v>
      </c>
      <c r="AS16">
        <f t="shared" si="26"/>
        <v>6.478715194446397</v>
      </c>
      <c r="AT16">
        <v>409.65964433804498</v>
      </c>
      <c r="AU16">
        <v>399.97845454545399</v>
      </c>
      <c r="AV16">
        <v>-0.396732780453735</v>
      </c>
      <c r="AW16">
        <v>66.597438727500304</v>
      </c>
      <c r="AX16" s="1">
        <f t="shared" si="27"/>
        <v>6.9003731225972569</v>
      </c>
      <c r="AY16">
        <v>23.625965243601399</v>
      </c>
      <c r="AZ16">
        <v>28.341977622377598</v>
      </c>
      <c r="BA16">
        <v>1.55573006993026E-2</v>
      </c>
      <c r="BB16">
        <v>77.180000000000007</v>
      </c>
      <c r="BC16">
        <v>2</v>
      </c>
      <c r="BD16">
        <v>1</v>
      </c>
      <c r="BE16">
        <f>IF(BC16*[1]Measurements!$H$13&gt;=BG16,1,(BG16/(BG16-BC16*[1]Measurements!$H$13)))</f>
        <v>1</v>
      </c>
      <c r="BF16">
        <f t="shared" si="28"/>
        <v>0</v>
      </c>
      <c r="BG16">
        <f>MAX(0,([1]Measurements!$B$13+[1]Measurements!$C$13*EP16)/(1+[1]Measurements!$D$13*EP16)*EI16/(EK16+273)*[1]Measurements!$E$13)</f>
        <v>52633.965429598349</v>
      </c>
      <c r="BH16" t="s">
        <v>297</v>
      </c>
      <c r="BI16">
        <v>10288.9</v>
      </c>
      <c r="BJ16">
        <v>1.016</v>
      </c>
      <c r="BK16">
        <v>4.5720000000000001</v>
      </c>
      <c r="BL16">
        <f t="shared" si="29"/>
        <v>0.77777777777777779</v>
      </c>
      <c r="BM16">
        <v>-1</v>
      </c>
      <c r="BN16" t="s">
        <v>349</v>
      </c>
      <c r="BO16">
        <v>10144.799999999999</v>
      </c>
      <c r="BP16">
        <v>762.05003846153795</v>
      </c>
      <c r="BQ16">
        <v>951.00481366860004</v>
      </c>
      <c r="BR16">
        <f t="shared" si="30"/>
        <v>0.19868960965418181</v>
      </c>
      <c r="BS16">
        <v>0.5</v>
      </c>
      <c r="BT16">
        <f t="shared" si="31"/>
        <v>1009.1916001971983</v>
      </c>
      <c r="BU16">
        <f t="shared" si="32"/>
        <v>18.106880910472228</v>
      </c>
      <c r="BV16">
        <f t="shared" si="33"/>
        <v>100.25794255473022</v>
      </c>
      <c r="BW16">
        <f t="shared" si="34"/>
        <v>1.8932857652341439E-2</v>
      </c>
      <c r="BX16">
        <f t="shared" si="35"/>
        <v>-0.99519245335639994</v>
      </c>
      <c r="BY16">
        <f t="shared" si="36"/>
        <v>1.3044938813768543</v>
      </c>
      <c r="BZ16" t="s">
        <v>299</v>
      </c>
      <c r="CA16">
        <v>0</v>
      </c>
      <c r="CB16">
        <f t="shared" si="37"/>
        <v>1.3044938813768543</v>
      </c>
      <c r="CC16">
        <f t="shared" si="38"/>
        <v>0.99862829939173003</v>
      </c>
      <c r="CD16">
        <f t="shared" si="39"/>
        <v>0.19896252667304218</v>
      </c>
      <c r="CE16">
        <f t="shared" si="40"/>
        <v>-289.64989790666579</v>
      </c>
      <c r="CF16">
        <f t="shared" si="41"/>
        <v>0.19890210546518944</v>
      </c>
      <c r="CG16">
        <f t="shared" si="42"/>
        <v>-266.150959974297</v>
      </c>
      <c r="CH16">
        <f t="shared" si="43"/>
        <v>3.4058839389634443E-4</v>
      </c>
      <c r="CI16">
        <f t="shared" si="44"/>
        <v>0.99965941160610361</v>
      </c>
      <c r="CJ16">
        <v>620</v>
      </c>
      <c r="CK16">
        <v>290</v>
      </c>
      <c r="CL16">
        <v>910.25</v>
      </c>
      <c r="CM16">
        <v>115</v>
      </c>
      <c r="CN16">
        <v>10144.799999999999</v>
      </c>
      <c r="CO16">
        <v>905.51</v>
      </c>
      <c r="CP16">
        <v>4.74</v>
      </c>
      <c r="CQ16">
        <v>300</v>
      </c>
      <c r="CR16">
        <v>24.1</v>
      </c>
      <c r="CS16">
        <v>951.00481366860004</v>
      </c>
      <c r="CT16">
        <v>1.70866972735947</v>
      </c>
      <c r="CU16">
        <v>-46.149125891222702</v>
      </c>
      <c r="CV16">
        <v>1.5272016844239</v>
      </c>
      <c r="CW16">
        <v>0.97024863463340605</v>
      </c>
      <c r="CX16">
        <v>-7.3888596218019903E-3</v>
      </c>
      <c r="CY16">
        <v>290</v>
      </c>
      <c r="CZ16">
        <v>902.61</v>
      </c>
      <c r="DA16">
        <v>665</v>
      </c>
      <c r="DB16">
        <v>10111.5</v>
      </c>
      <c r="DC16">
        <v>905.36</v>
      </c>
      <c r="DD16">
        <v>-2.75</v>
      </c>
      <c r="DR16">
        <f>[1]Measurements!$B$11*EQ16+[1]Measurements!$C$11*ER16+[1]Measurements!$F$11*FC16*(1-FF16)</f>
        <v>1200.01</v>
      </c>
      <c r="DS16">
        <f t="shared" si="45"/>
        <v>1009.1916001971983</v>
      </c>
      <c r="DT16">
        <f>([1]Measurements!$B$11*[1]Measurements!$D$9+[1]Measurements!$C$11*[1]Measurements!$D$9+[1]Measurements!$F$11*((FP16+FH16)/MAX(FP16+FH16+FQ16, 0.1)*[1]Measurements!$I$9+FQ16/MAX(FP16+FH16+FQ16, 0.1)*[1]Measurements!$J$9))/([1]Measurements!$B$11+[1]Measurements!$C$11+[1]Measurements!$F$11)</f>
        <v>0.84098599194773238</v>
      </c>
      <c r="DU16">
        <f>([1]Measurements!$B$11*[1]Measurements!$K$9+[1]Measurements!$C$11*[1]Measurements!$K$9+[1]Measurements!$F$11*((FP16+FH16)/MAX(FP16+FH16+FQ16, 0.1)*[1]Measurements!$P$9+FQ16/MAX(FP16+FH16+FQ16, 0.1)*[1]Measurements!$Q$9))/([1]Measurements!$B$11+[1]Measurements!$C$11+[1]Measurements!$F$11)</f>
        <v>0.16150296445912357</v>
      </c>
      <c r="DV16">
        <v>2</v>
      </c>
      <c r="DW16">
        <v>0.5</v>
      </c>
      <c r="DX16" t="s">
        <v>300</v>
      </c>
      <c r="DY16">
        <v>2</v>
      </c>
      <c r="DZ16" t="b">
        <v>1</v>
      </c>
      <c r="EA16">
        <v>1681985301.5999999</v>
      </c>
      <c r="EB16">
        <v>392.357125</v>
      </c>
      <c r="EC16">
        <v>399.99618750000002</v>
      </c>
      <c r="ED16">
        <v>28.216774999999998</v>
      </c>
      <c r="EE16">
        <v>23.624231250000001</v>
      </c>
      <c r="EF16">
        <v>392.52562499999999</v>
      </c>
      <c r="EG16">
        <v>27.07685</v>
      </c>
      <c r="EH16">
        <v>274.17950000000002</v>
      </c>
      <c r="EI16">
        <v>100.72562499999999</v>
      </c>
      <c r="EJ16">
        <v>0.10001210000000001</v>
      </c>
      <c r="EK16">
        <v>30.373112500000001</v>
      </c>
      <c r="EL16">
        <v>28.964324999999999</v>
      </c>
      <c r="EM16">
        <v>25.813006250000001</v>
      </c>
      <c r="EN16">
        <v>0</v>
      </c>
      <c r="EO16">
        <v>0</v>
      </c>
      <c r="EP16">
        <v>9993.1306249999998</v>
      </c>
      <c r="EQ16">
        <v>0</v>
      </c>
      <c r="ER16">
        <v>1338.2012500000001</v>
      </c>
      <c r="ES16">
        <v>-7.6390768749999998</v>
      </c>
      <c r="ET16">
        <v>403.74931249999997</v>
      </c>
      <c r="EU16">
        <v>409.67450000000002</v>
      </c>
      <c r="EV16">
        <v>4.5925462499999998</v>
      </c>
      <c r="EW16">
        <v>399.99618750000002</v>
      </c>
      <c r="EX16">
        <v>23.624231250000001</v>
      </c>
      <c r="EY16">
        <v>2.8421512500000001</v>
      </c>
      <c r="EZ16">
        <v>2.3795625</v>
      </c>
      <c r="FA16">
        <v>23.130893749999998</v>
      </c>
      <c r="FB16">
        <v>20.225381250000002</v>
      </c>
      <c r="FC16">
        <v>1200.01</v>
      </c>
      <c r="FD16">
        <v>0.96699493749999998</v>
      </c>
      <c r="FE16">
        <v>3.3005325000000002E-2</v>
      </c>
      <c r="FF16">
        <v>0</v>
      </c>
      <c r="FG16">
        <v>764.88143749999995</v>
      </c>
      <c r="FH16">
        <v>4.9997999999999996</v>
      </c>
      <c r="FI16">
        <v>9586.6643750000003</v>
      </c>
      <c r="FJ16">
        <v>11590.25625</v>
      </c>
      <c r="FK16">
        <v>37.311999999999998</v>
      </c>
      <c r="FL16">
        <v>39.050375000000003</v>
      </c>
      <c r="FM16">
        <v>37.811999999999998</v>
      </c>
      <c r="FN16">
        <v>38.894374999999997</v>
      </c>
      <c r="FO16">
        <v>39.936999999999998</v>
      </c>
      <c r="FP16">
        <v>1155.57</v>
      </c>
      <c r="FQ16">
        <v>39.44</v>
      </c>
      <c r="FR16">
        <v>0</v>
      </c>
      <c r="FS16">
        <v>72.700000047683702</v>
      </c>
      <c r="FT16">
        <v>0</v>
      </c>
      <c r="FU16">
        <v>762.05003846153795</v>
      </c>
      <c r="FV16">
        <v>-165.62895704848199</v>
      </c>
      <c r="FW16">
        <v>-2065.0796552617799</v>
      </c>
      <c r="FX16">
        <v>9551.4723076923092</v>
      </c>
      <c r="FY16">
        <v>15</v>
      </c>
      <c r="FZ16">
        <v>0</v>
      </c>
      <c r="GA16" t="s">
        <v>301</v>
      </c>
      <c r="GB16">
        <v>1677862641</v>
      </c>
      <c r="GC16">
        <v>1677862632</v>
      </c>
      <c r="GD16">
        <v>0</v>
      </c>
      <c r="GE16">
        <v>1.395</v>
      </c>
      <c r="GF16">
        <v>0.15</v>
      </c>
      <c r="GG16">
        <v>3.0830000000000002</v>
      </c>
      <c r="GH16">
        <v>0.99099999999999999</v>
      </c>
      <c r="GI16">
        <v>401</v>
      </c>
      <c r="GJ16">
        <v>15</v>
      </c>
      <c r="GK16">
        <v>0.55000000000000004</v>
      </c>
      <c r="GL16">
        <v>0.16</v>
      </c>
      <c r="GM16">
        <v>-4.5328574285714298</v>
      </c>
      <c r="GN16">
        <v>-50.763269064935102</v>
      </c>
      <c r="GO16">
        <v>5.2591677039874201</v>
      </c>
      <c r="GP16">
        <v>0</v>
      </c>
      <c r="GQ16">
        <v>774.43341176470597</v>
      </c>
      <c r="GR16">
        <v>-177.50517959989699</v>
      </c>
      <c r="GS16">
        <v>17.431207676628301</v>
      </c>
      <c r="GT16">
        <v>0</v>
      </c>
      <c r="GU16">
        <v>4.5122961904761896</v>
      </c>
      <c r="GV16">
        <v>1.3367851948051901</v>
      </c>
      <c r="GW16">
        <v>0.136279524663944</v>
      </c>
      <c r="GX16">
        <v>0</v>
      </c>
      <c r="GY16">
        <v>0</v>
      </c>
      <c r="GZ16">
        <v>3</v>
      </c>
      <c r="HA16" t="s">
        <v>312</v>
      </c>
      <c r="HB16">
        <v>2.8660299999999999</v>
      </c>
      <c r="HC16">
        <v>2.7593700000000001</v>
      </c>
      <c r="HD16">
        <v>8.6714799999999995E-2</v>
      </c>
      <c r="HE16">
        <v>8.7940599999999994E-2</v>
      </c>
      <c r="HF16">
        <v>0.122775</v>
      </c>
      <c r="HG16">
        <v>0.109566</v>
      </c>
      <c r="HH16">
        <v>24969.7</v>
      </c>
      <c r="HI16">
        <v>19629.3</v>
      </c>
      <c r="HJ16">
        <v>28643.599999999999</v>
      </c>
      <c r="HK16">
        <v>22508.3</v>
      </c>
      <c r="HL16">
        <v>41151.4</v>
      </c>
      <c r="HM16">
        <v>31770</v>
      </c>
      <c r="HN16">
        <v>53440.6</v>
      </c>
      <c r="HO16">
        <v>40293.1</v>
      </c>
      <c r="HP16">
        <v>1.5018199999999999</v>
      </c>
      <c r="HQ16">
        <v>2.58127</v>
      </c>
      <c r="HR16">
        <v>3.4458900000000001E-2</v>
      </c>
      <c r="HS16">
        <v>-6.3888700000000007E-2</v>
      </c>
      <c r="HT16">
        <v>28.4251</v>
      </c>
      <c r="HU16">
        <v>26.753399999999999</v>
      </c>
      <c r="HV16">
        <v>43.774000000000001</v>
      </c>
      <c r="HW16">
        <v>33.857999999999997</v>
      </c>
      <c r="HX16">
        <v>23.035900000000002</v>
      </c>
      <c r="HY16">
        <v>62.6464</v>
      </c>
      <c r="HZ16">
        <v>0</v>
      </c>
      <c r="IA16">
        <v>2</v>
      </c>
      <c r="IB16">
        <v>0.14111499999999999</v>
      </c>
      <c r="IC16">
        <v>0</v>
      </c>
      <c r="ID16">
        <v>20.261800000000001</v>
      </c>
      <c r="IE16">
        <v>5.2526299999999999</v>
      </c>
      <c r="IF16">
        <v>11.9855</v>
      </c>
      <c r="IG16">
        <v>4.9817999999999998</v>
      </c>
      <c r="IH16">
        <v>3.2976999999999999</v>
      </c>
      <c r="II16">
        <v>9999</v>
      </c>
      <c r="IJ16">
        <v>9999</v>
      </c>
      <c r="IK16">
        <v>9999</v>
      </c>
      <c r="IL16">
        <v>999.9</v>
      </c>
      <c r="IM16">
        <v>4.9703999999999997</v>
      </c>
      <c r="IN16">
        <v>1.87462</v>
      </c>
      <c r="IO16">
        <v>1.87087</v>
      </c>
      <c r="IP16">
        <v>1.8745400000000001</v>
      </c>
      <c r="IQ16">
        <v>1.8704400000000001</v>
      </c>
      <c r="IR16">
        <v>1.87374</v>
      </c>
      <c r="IS16">
        <v>1.8757699999999999</v>
      </c>
      <c r="IT16">
        <v>1.8742399999999999</v>
      </c>
      <c r="IU16">
        <v>0</v>
      </c>
      <c r="IV16">
        <v>0</v>
      </c>
      <c r="IW16">
        <v>0</v>
      </c>
      <c r="IX16">
        <v>0</v>
      </c>
      <c r="IY16" t="s">
        <v>303</v>
      </c>
      <c r="IZ16" t="s">
        <v>304</v>
      </c>
      <c r="JA16" t="s">
        <v>305</v>
      </c>
      <c r="JB16" t="s">
        <v>305</v>
      </c>
      <c r="JC16" t="s">
        <v>305</v>
      </c>
      <c r="JD16" t="s">
        <v>305</v>
      </c>
      <c r="JE16">
        <v>0</v>
      </c>
      <c r="JF16">
        <v>100</v>
      </c>
      <c r="JG16">
        <v>100</v>
      </c>
      <c r="JH16">
        <v>-0.19</v>
      </c>
      <c r="JI16">
        <v>1.1399999999999999</v>
      </c>
      <c r="JJ16">
        <v>-1.9404448357930499</v>
      </c>
      <c r="JK16">
        <v>3.7615693108519802E-3</v>
      </c>
      <c r="JL16">
        <v>2.0286125053024199E-6</v>
      </c>
      <c r="JM16">
        <v>-2.8431522489916698E-10</v>
      </c>
      <c r="JN16">
        <v>1.13992948613311</v>
      </c>
      <c r="JO16">
        <v>0</v>
      </c>
      <c r="JP16">
        <v>0</v>
      </c>
      <c r="JQ16">
        <v>0</v>
      </c>
      <c r="JR16">
        <v>3</v>
      </c>
      <c r="JS16">
        <v>2024</v>
      </c>
      <c r="JT16">
        <v>2</v>
      </c>
      <c r="JU16">
        <v>24</v>
      </c>
      <c r="JV16">
        <v>68711.199999999997</v>
      </c>
      <c r="JW16">
        <v>68711.3</v>
      </c>
      <c r="JX16">
        <v>1.34399</v>
      </c>
      <c r="JY16">
        <v>2.4389599999999998</v>
      </c>
      <c r="JZ16">
        <v>2.1484399999999999</v>
      </c>
      <c r="KA16">
        <v>2.6245099999999999</v>
      </c>
      <c r="KB16">
        <v>2.2497600000000002</v>
      </c>
      <c r="KC16">
        <v>2.4902299999999999</v>
      </c>
      <c r="KD16">
        <v>37.313800000000001</v>
      </c>
      <c r="KE16">
        <v>15.392899999999999</v>
      </c>
      <c r="KF16">
        <v>18</v>
      </c>
      <c r="KG16">
        <v>256.44</v>
      </c>
      <c r="KH16">
        <v>1121.01</v>
      </c>
      <c r="KI16">
        <v>29.788900000000002</v>
      </c>
      <c r="KJ16">
        <v>29.413599999999999</v>
      </c>
      <c r="KK16">
        <v>30.0002</v>
      </c>
      <c r="KL16">
        <v>29.346699999999998</v>
      </c>
      <c r="KM16">
        <v>29.2455</v>
      </c>
      <c r="KN16">
        <v>26.940999999999999</v>
      </c>
      <c r="KO16">
        <v>-30</v>
      </c>
      <c r="KP16">
        <v>-30</v>
      </c>
      <c r="KQ16">
        <v>-999.9</v>
      </c>
      <c r="KR16">
        <v>400</v>
      </c>
      <c r="KS16">
        <v>0</v>
      </c>
      <c r="KT16">
        <v>101.66500000000001</v>
      </c>
      <c r="KU16">
        <v>86.501199999999997</v>
      </c>
    </row>
    <row r="17" spans="1:307" x14ac:dyDescent="0.35">
      <c r="A17">
        <f t="shared" si="48"/>
        <v>12</v>
      </c>
      <c r="B17">
        <v>3</v>
      </c>
      <c r="C17" t="s">
        <v>521</v>
      </c>
      <c r="D17" t="s">
        <v>526</v>
      </c>
      <c r="E17">
        <v>2</v>
      </c>
      <c r="F17">
        <v>1</v>
      </c>
      <c r="G17">
        <v>16</v>
      </c>
      <c r="H17">
        <v>1681985391.0999999</v>
      </c>
      <c r="I17">
        <v>1690.0999999046301</v>
      </c>
      <c r="J17" t="s">
        <v>350</v>
      </c>
      <c r="K17" t="s">
        <v>351</v>
      </c>
      <c r="L17" s="6">
        <f t="shared" si="47"/>
        <v>9.3750000000003553E-4</v>
      </c>
      <c r="M17">
        <v>15</v>
      </c>
      <c r="N17">
        <f t="shared" si="0"/>
        <v>2.5565874080248872</v>
      </c>
      <c r="O17">
        <f t="shared" si="1"/>
        <v>-7.4093995726921831</v>
      </c>
      <c r="P17" s="1">
        <f t="shared" si="2"/>
        <v>0.78063096176876956</v>
      </c>
      <c r="Q17">
        <f t="shared" si="3"/>
        <v>0.18200956127017559</v>
      </c>
      <c r="R17">
        <f t="shared" si="4"/>
        <v>0.18404096910338474</v>
      </c>
      <c r="S17">
        <v>1681985383.0999999</v>
      </c>
      <c r="T17">
        <f t="shared" si="5"/>
        <v>1.5476571572236063E-3</v>
      </c>
      <c r="U17">
        <f t="shared" si="6"/>
        <v>1.5476571572236064</v>
      </c>
      <c r="V17">
        <f t="shared" si="7"/>
        <v>3.956720800097465</v>
      </c>
      <c r="W17">
        <f t="shared" si="8"/>
        <v>412.2808</v>
      </c>
      <c r="X17">
        <f t="shared" si="9"/>
        <v>321.83915742279771</v>
      </c>
      <c r="Y17">
        <f t="shared" si="10"/>
        <v>32.447897863644705</v>
      </c>
      <c r="Z17">
        <f t="shared" si="11"/>
        <v>41.566245066841304</v>
      </c>
      <c r="AA17" s="1">
        <f t="shared" si="12"/>
        <v>3.956720800097465</v>
      </c>
      <c r="AB17" s="1">
        <f t="shared" si="13"/>
        <v>8.1068565721830674E-2</v>
      </c>
      <c r="AC17">
        <f>IF(LEFT(DX17,1)&lt;&gt;"0",IF(LEFT(DX17,1)="1",3,DY17),[1]Measurements!$D$5+[1]Measurements!$E$5*(EP17*EI17/([1]Measurements!$K$5*1000))+[1]Measurements!$F$5*(EP17*EI17/([1]Measurements!$K$5*1000))*MAX(MIN(DV17,[1]Measurements!$J$5),[1]Measurements!$I$5)*MAX(MIN(DV17,[1]Measurements!$J$5),[1]Measurements!$I$5)+[1]Measurements!$G$5*MAX(MIN(DV17,[1]Measurements!$J$5),[1]Measurements!$I$5)*(EP17*EI17/([1]Measurements!$K$5*1000))+[1]Measurements!$H$5*(EP17*EI17/([1]Measurements!$K$5*1000))*(EP17*EI17/([1]Measurements!$K$5*1000)))</f>
        <v>3.022144546310229</v>
      </c>
      <c r="AD17">
        <f t="shared" si="14"/>
        <v>7.987954786762895E-2</v>
      </c>
      <c r="AE17">
        <f t="shared" si="15"/>
        <v>5.0030093155573385E-2</v>
      </c>
      <c r="AF17">
        <f t="shared" si="16"/>
        <v>193.80253444880762</v>
      </c>
      <c r="AG17">
        <f>(EK17+(AF17+2*0.95*0.0000000567*(((EK17+[1]Measurements!$B$7)+273)^4-(EK17+273)^4)-44100*T17)/(1.84*29.3*AC17+8*0.95*0.0000000567*(EK17+273)^3))</f>
        <v>31.29752328766104</v>
      </c>
      <c r="AH17">
        <f>([1]Measurements!$C$7*EL17+[1]Measurements!$D$7*EM17+[1]Measurements!$E$7*AG17)</f>
        <v>30.733820000000001</v>
      </c>
      <c r="AI17">
        <f t="shared" si="17"/>
        <v>4.4433603036084159</v>
      </c>
      <c r="AJ17">
        <f t="shared" si="18"/>
        <v>58.072877795057664</v>
      </c>
      <c r="AK17">
        <f t="shared" si="19"/>
        <v>2.5578031850405356</v>
      </c>
      <c r="AL17">
        <f t="shared" si="20"/>
        <v>4.4044712129940624</v>
      </c>
      <c r="AM17">
        <f t="shared" si="21"/>
        <v>1.8855571185678803</v>
      </c>
      <c r="AN17" s="1">
        <f t="shared" si="22"/>
        <v>-68.251680633561037</v>
      </c>
      <c r="AO17" s="1">
        <f t="shared" si="23"/>
        <v>-25.056439574783269</v>
      </c>
      <c r="AP17" s="1">
        <f>2*0.95*0.0000000567*(((EK17+[1]Measurements!$B$7)+273)^4-(AH17+273)^4)</f>
        <v>-1.8555170069291265</v>
      </c>
      <c r="AQ17">
        <f t="shared" si="24"/>
        <v>98.638897233534195</v>
      </c>
      <c r="AR17">
        <f t="shared" si="25"/>
        <v>-17.819633702664017</v>
      </c>
      <c r="AS17">
        <f t="shared" si="26"/>
        <v>2.4050037425892672</v>
      </c>
      <c r="AT17">
        <v>409.70592367015399</v>
      </c>
      <c r="AU17">
        <v>415.39795151515102</v>
      </c>
      <c r="AV17">
        <v>-0.89307694999436504</v>
      </c>
      <c r="AW17">
        <v>66.597909625030795</v>
      </c>
      <c r="AX17" s="1">
        <f t="shared" si="27"/>
        <v>1.5476571572236064</v>
      </c>
      <c r="AY17">
        <v>23.663166862971998</v>
      </c>
      <c r="AZ17">
        <v>25.127493706293698</v>
      </c>
      <c r="BA17">
        <v>-3.2493048951047598E-2</v>
      </c>
      <c r="BB17">
        <v>77.180000000000007</v>
      </c>
      <c r="BC17">
        <v>2</v>
      </c>
      <c r="BD17">
        <v>1</v>
      </c>
      <c r="BE17">
        <f>IF(BC17*[1]Measurements!$H$13&gt;=BG17,1,(BG17/(BG17-BC17*[1]Measurements!$H$13)))</f>
        <v>1</v>
      </c>
      <c r="BF17">
        <f t="shared" si="28"/>
        <v>0</v>
      </c>
      <c r="BG17">
        <f>MAX(0,([1]Measurements!$B$13+[1]Measurements!$C$13*EP17)/(1+[1]Measurements!$D$13*EP17)*EI17/(EK17+273)*[1]Measurements!$E$13)</f>
        <v>52603.4565286742</v>
      </c>
      <c r="BH17" t="s">
        <v>297</v>
      </c>
      <c r="BI17">
        <v>10288.9</v>
      </c>
      <c r="BJ17">
        <v>1.016</v>
      </c>
      <c r="BK17">
        <v>4.5720000000000001</v>
      </c>
      <c r="BL17">
        <f t="shared" si="29"/>
        <v>0.77777777777777779</v>
      </c>
      <c r="BM17">
        <v>-1</v>
      </c>
      <c r="BN17" t="s">
        <v>352</v>
      </c>
      <c r="BO17">
        <v>10152.5</v>
      </c>
      <c r="BP17">
        <v>947.96907692307695</v>
      </c>
      <c r="BQ17">
        <v>958.62</v>
      </c>
      <c r="BR17">
        <f t="shared" si="30"/>
        <v>1.1110683145483136E-2</v>
      </c>
      <c r="BS17">
        <v>0.5</v>
      </c>
      <c r="BT17">
        <f t="shared" si="31"/>
        <v>1009.1806408543021</v>
      </c>
      <c r="BU17">
        <f t="shared" si="32"/>
        <v>3.956720800097465</v>
      </c>
      <c r="BV17">
        <f t="shared" si="33"/>
        <v>5.6063431685438818</v>
      </c>
      <c r="BW17">
        <f t="shared" si="34"/>
        <v>4.9116288991646233E-3</v>
      </c>
      <c r="BX17">
        <f t="shared" si="35"/>
        <v>-0.99523064405082307</v>
      </c>
      <c r="BY17">
        <f t="shared" si="36"/>
        <v>1.3045080961573834</v>
      </c>
      <c r="BZ17" t="s">
        <v>299</v>
      </c>
      <c r="CA17">
        <v>0</v>
      </c>
      <c r="CB17">
        <f t="shared" si="37"/>
        <v>1.3045080961573834</v>
      </c>
      <c r="CC17">
        <f t="shared" si="38"/>
        <v>0.9986391812228439</v>
      </c>
      <c r="CD17">
        <f t="shared" si="39"/>
        <v>1.1125823374842952E-2</v>
      </c>
      <c r="CE17">
        <f t="shared" si="40"/>
        <v>-291.98174871620222</v>
      </c>
      <c r="CF17">
        <f t="shared" si="41"/>
        <v>1.1122471373263948E-2</v>
      </c>
      <c r="CG17">
        <f t="shared" si="42"/>
        <v>-268.29246344206973</v>
      </c>
      <c r="CH17">
        <f t="shared" si="43"/>
        <v>1.5310337670516031E-5</v>
      </c>
      <c r="CI17">
        <f t="shared" si="44"/>
        <v>0.99998468966232945</v>
      </c>
      <c r="CJ17">
        <v>621</v>
      </c>
      <c r="CK17">
        <v>290</v>
      </c>
      <c r="CL17">
        <v>958.62</v>
      </c>
      <c r="CM17">
        <v>35</v>
      </c>
      <c r="CN17">
        <v>10152.5</v>
      </c>
      <c r="CO17">
        <v>954.34</v>
      </c>
      <c r="CP17">
        <v>4.28</v>
      </c>
      <c r="CQ17">
        <v>300</v>
      </c>
      <c r="CR17">
        <v>24.1</v>
      </c>
      <c r="CS17">
        <v>951.54887328830705</v>
      </c>
      <c r="CT17">
        <v>1.6764997911311199</v>
      </c>
      <c r="CU17">
        <v>2.8338293964813102</v>
      </c>
      <c r="CV17">
        <v>1.49737328410843</v>
      </c>
      <c r="CW17">
        <v>0.113410160235088</v>
      </c>
      <c r="CX17">
        <v>-7.38329899888766E-3</v>
      </c>
      <c r="CY17">
        <v>290</v>
      </c>
      <c r="CZ17">
        <v>955.48</v>
      </c>
      <c r="DA17">
        <v>855</v>
      </c>
      <c r="DB17">
        <v>10095.700000000001</v>
      </c>
      <c r="DC17">
        <v>954.36</v>
      </c>
      <c r="DD17">
        <v>1.1200000000000001</v>
      </c>
      <c r="DR17">
        <f>[1]Measurements!$B$11*EQ17+[1]Measurements!$C$11*ER17+[1]Measurements!$F$11*FC17*(1-FF17)</f>
        <v>1199.9973333333301</v>
      </c>
      <c r="DS17">
        <f t="shared" si="45"/>
        <v>1009.1806408543021</v>
      </c>
      <c r="DT17">
        <f>([1]Measurements!$B$11*[1]Measurements!$D$9+[1]Measurements!$C$11*[1]Measurements!$D$9+[1]Measurements!$F$11*((FP17+FH17)/MAX(FP17+FH17+FQ17, 0.1)*[1]Measurements!$I$9+FQ17/MAX(FP17+FH17+FQ17, 0.1)*[1]Measurements!$J$9))/([1]Measurements!$B$11+[1]Measurements!$C$11+[1]Measurements!$F$11)</f>
        <v>0.84098573623577899</v>
      </c>
      <c r="DU17">
        <f>([1]Measurements!$B$11*[1]Measurements!$K$9+[1]Measurements!$C$11*[1]Measurements!$K$9+[1]Measurements!$F$11*((FP17+FH17)/MAX(FP17+FH17+FQ17, 0.1)*[1]Measurements!$P$9+FQ17/MAX(FP17+FH17+FQ17, 0.1)*[1]Measurements!$Q$9))/([1]Measurements!$B$11+[1]Measurements!$C$11+[1]Measurements!$F$11)</f>
        <v>0.16150247093505332</v>
      </c>
      <c r="DV17">
        <v>2</v>
      </c>
      <c r="DW17">
        <v>0.5</v>
      </c>
      <c r="DX17" t="s">
        <v>300</v>
      </c>
      <c r="DY17">
        <v>2</v>
      </c>
      <c r="DZ17" t="b">
        <v>1</v>
      </c>
      <c r="EA17">
        <v>1681985383.0999999</v>
      </c>
      <c r="EB17">
        <v>412.2808</v>
      </c>
      <c r="EC17">
        <v>400.01446666666698</v>
      </c>
      <c r="ED17">
        <v>25.36994</v>
      </c>
      <c r="EE17">
        <v>23.661359999999998</v>
      </c>
      <c r="EF17">
        <v>412.34513333333302</v>
      </c>
      <c r="EG17">
        <v>24.2300133333333</v>
      </c>
      <c r="EH17">
        <v>274.37860000000001</v>
      </c>
      <c r="EI17">
        <v>100.72020000000001</v>
      </c>
      <c r="EJ17">
        <v>0.100029966666667</v>
      </c>
      <c r="EK17">
        <v>30.580033333333301</v>
      </c>
      <c r="EL17">
        <v>30.733820000000001</v>
      </c>
      <c r="EM17">
        <v>26.812660000000001</v>
      </c>
      <c r="EN17">
        <v>0</v>
      </c>
      <c r="EO17">
        <v>0</v>
      </c>
      <c r="EP17">
        <v>9994.7546666666694</v>
      </c>
      <c r="EQ17">
        <v>0</v>
      </c>
      <c r="ER17">
        <v>1186.752</v>
      </c>
      <c r="ES17">
        <v>12.2663766666667</v>
      </c>
      <c r="ET17">
        <v>423.01373333333299</v>
      </c>
      <c r="EU17">
        <v>409.7088</v>
      </c>
      <c r="EV17">
        <v>1.7085886666666701</v>
      </c>
      <c r="EW17">
        <v>400.01446666666698</v>
      </c>
      <c r="EX17">
        <v>23.661359999999998</v>
      </c>
      <c r="EY17">
        <v>2.5552640000000002</v>
      </c>
      <c r="EZ17">
        <v>2.3831753333333299</v>
      </c>
      <c r="FA17">
        <v>21.3825133333333</v>
      </c>
      <c r="FB17">
        <v>20.2499066666667</v>
      </c>
      <c r="FC17">
        <v>1199.9973333333301</v>
      </c>
      <c r="FD17">
        <v>0.96700293333333298</v>
      </c>
      <c r="FE17">
        <v>3.2996773333333299E-2</v>
      </c>
      <c r="FF17">
        <v>0</v>
      </c>
      <c r="FG17">
        <v>950.12059999999997</v>
      </c>
      <c r="FH17">
        <v>4.9997999999999996</v>
      </c>
      <c r="FI17">
        <v>11791.666666666701</v>
      </c>
      <c r="FJ17">
        <v>11590.16</v>
      </c>
      <c r="FK17">
        <v>37.5082666666667</v>
      </c>
      <c r="FL17">
        <v>39.328800000000001</v>
      </c>
      <c r="FM17">
        <v>38.0082666666667</v>
      </c>
      <c r="FN17">
        <v>39.178733333333298</v>
      </c>
      <c r="FO17">
        <v>40.125</v>
      </c>
      <c r="FP17">
        <v>1155.56733333333</v>
      </c>
      <c r="FQ17">
        <v>39.429333333333297</v>
      </c>
      <c r="FR17">
        <v>0</v>
      </c>
      <c r="FS17">
        <v>79.700000047683702</v>
      </c>
      <c r="FT17">
        <v>0</v>
      </c>
      <c r="FU17">
        <v>947.96907692307695</v>
      </c>
      <c r="FV17">
        <v>-209.81552132269999</v>
      </c>
      <c r="FW17">
        <v>-2613.0085465195002</v>
      </c>
      <c r="FX17">
        <v>11764.55</v>
      </c>
      <c r="FY17">
        <v>15</v>
      </c>
      <c r="FZ17">
        <v>0</v>
      </c>
      <c r="GA17" t="s">
        <v>301</v>
      </c>
      <c r="GB17">
        <v>1677862641</v>
      </c>
      <c r="GC17">
        <v>1677862632</v>
      </c>
      <c r="GD17">
        <v>0</v>
      </c>
      <c r="GE17">
        <v>1.395</v>
      </c>
      <c r="GF17">
        <v>0.15</v>
      </c>
      <c r="GG17">
        <v>3.0830000000000002</v>
      </c>
      <c r="GH17">
        <v>0.99099999999999999</v>
      </c>
      <c r="GI17">
        <v>401</v>
      </c>
      <c r="GJ17">
        <v>15</v>
      </c>
      <c r="GK17">
        <v>0.55000000000000004</v>
      </c>
      <c r="GL17">
        <v>0.16</v>
      </c>
      <c r="GM17">
        <v>17.896516666666699</v>
      </c>
      <c r="GN17">
        <v>-100.478447532468</v>
      </c>
      <c r="GO17">
        <v>10.3871370728789</v>
      </c>
      <c r="GP17">
        <v>0</v>
      </c>
      <c r="GQ17">
        <v>961.06682352941198</v>
      </c>
      <c r="GR17">
        <v>-209.36299468268501</v>
      </c>
      <c r="GS17">
        <v>20.8507165534518</v>
      </c>
      <c r="GT17">
        <v>0</v>
      </c>
      <c r="GU17">
        <v>1.8737638095238101</v>
      </c>
      <c r="GV17">
        <v>-3.0160535064934999</v>
      </c>
      <c r="GW17">
        <v>0.30902170021623898</v>
      </c>
      <c r="GX17">
        <v>0</v>
      </c>
      <c r="GY17">
        <v>0</v>
      </c>
      <c r="GZ17">
        <v>3</v>
      </c>
      <c r="HA17" t="s">
        <v>312</v>
      </c>
      <c r="HB17">
        <v>2.8684400000000001</v>
      </c>
      <c r="HC17">
        <v>2.7597299999999998</v>
      </c>
      <c r="HD17">
        <v>8.9366699999999993E-2</v>
      </c>
      <c r="HE17">
        <v>8.7905399999999995E-2</v>
      </c>
      <c r="HF17">
        <v>0.11236699999999999</v>
      </c>
      <c r="HG17">
        <v>0.109668</v>
      </c>
      <c r="HH17">
        <v>24890.6</v>
      </c>
      <c r="HI17">
        <v>19622.2</v>
      </c>
      <c r="HJ17">
        <v>28636.6</v>
      </c>
      <c r="HK17">
        <v>22499.9</v>
      </c>
      <c r="HL17">
        <v>41630.6</v>
      </c>
      <c r="HM17">
        <v>31756.400000000001</v>
      </c>
      <c r="HN17">
        <v>53428.7</v>
      </c>
      <c r="HO17">
        <v>40280.800000000003</v>
      </c>
      <c r="HP17">
        <v>1.5045500000000001</v>
      </c>
      <c r="HQ17">
        <v>2.5765199999999999</v>
      </c>
      <c r="HR17">
        <v>0.128299</v>
      </c>
      <c r="HS17">
        <v>-5.5044900000000001E-2</v>
      </c>
      <c r="HT17">
        <v>28.7271</v>
      </c>
      <c r="HU17">
        <v>27.605499999999999</v>
      </c>
      <c r="HV17">
        <v>43.713000000000001</v>
      </c>
      <c r="HW17">
        <v>33.918999999999997</v>
      </c>
      <c r="HX17">
        <v>23.083100000000002</v>
      </c>
      <c r="HY17">
        <v>63.126399999999997</v>
      </c>
      <c r="HZ17">
        <v>0</v>
      </c>
      <c r="IA17">
        <v>2</v>
      </c>
      <c r="IB17">
        <v>0.15154200000000001</v>
      </c>
      <c r="IC17">
        <v>0</v>
      </c>
      <c r="ID17">
        <v>20.260000000000002</v>
      </c>
      <c r="IE17">
        <v>5.2524800000000003</v>
      </c>
      <c r="IF17">
        <v>11.985799999999999</v>
      </c>
      <c r="IG17">
        <v>4.9817999999999998</v>
      </c>
      <c r="IH17">
        <v>3.2975500000000002</v>
      </c>
      <c r="II17">
        <v>9999</v>
      </c>
      <c r="IJ17">
        <v>9999</v>
      </c>
      <c r="IK17">
        <v>9999</v>
      </c>
      <c r="IL17">
        <v>999.9</v>
      </c>
      <c r="IM17">
        <v>4.9703900000000001</v>
      </c>
      <c r="IN17">
        <v>1.87466</v>
      </c>
      <c r="IO17">
        <v>1.8708499999999999</v>
      </c>
      <c r="IP17">
        <v>1.87456</v>
      </c>
      <c r="IQ17">
        <v>1.8704400000000001</v>
      </c>
      <c r="IR17">
        <v>1.87375</v>
      </c>
      <c r="IS17">
        <v>1.8757699999999999</v>
      </c>
      <c r="IT17">
        <v>1.8742399999999999</v>
      </c>
      <c r="IU17">
        <v>0</v>
      </c>
      <c r="IV17">
        <v>0</v>
      </c>
      <c r="IW17">
        <v>0</v>
      </c>
      <c r="IX17">
        <v>0</v>
      </c>
      <c r="IY17" t="s">
        <v>303</v>
      </c>
      <c r="IZ17" t="s">
        <v>304</v>
      </c>
      <c r="JA17" t="s">
        <v>305</v>
      </c>
      <c r="JB17" t="s">
        <v>305</v>
      </c>
      <c r="JC17" t="s">
        <v>305</v>
      </c>
      <c r="JD17" t="s">
        <v>305</v>
      </c>
      <c r="JE17">
        <v>0</v>
      </c>
      <c r="JF17">
        <v>100</v>
      </c>
      <c r="JG17">
        <v>100</v>
      </c>
      <c r="JH17">
        <v>-0.107</v>
      </c>
      <c r="JI17">
        <v>1.1398999999999999</v>
      </c>
      <c r="JJ17">
        <v>-1.9404448357930499</v>
      </c>
      <c r="JK17">
        <v>3.7615693108519802E-3</v>
      </c>
      <c r="JL17">
        <v>2.0286125053024199E-6</v>
      </c>
      <c r="JM17">
        <v>-2.8431522489916698E-10</v>
      </c>
      <c r="JN17">
        <v>1.13992948613311</v>
      </c>
      <c r="JO17">
        <v>0</v>
      </c>
      <c r="JP17">
        <v>0</v>
      </c>
      <c r="JQ17">
        <v>0</v>
      </c>
      <c r="JR17">
        <v>3</v>
      </c>
      <c r="JS17">
        <v>2024</v>
      </c>
      <c r="JT17">
        <v>2</v>
      </c>
      <c r="JU17">
        <v>24</v>
      </c>
      <c r="JV17">
        <v>68712.5</v>
      </c>
      <c r="JW17">
        <v>68712.7</v>
      </c>
      <c r="JX17">
        <v>1.34399</v>
      </c>
      <c r="JY17">
        <v>2.4352999999999998</v>
      </c>
      <c r="JZ17">
        <v>2.1484399999999999</v>
      </c>
      <c r="KA17">
        <v>2.6232899999999999</v>
      </c>
      <c r="KB17">
        <v>2.2497600000000002</v>
      </c>
      <c r="KC17">
        <v>2.49878</v>
      </c>
      <c r="KD17">
        <v>37.409799999999997</v>
      </c>
      <c r="KE17">
        <v>15.392899999999999</v>
      </c>
      <c r="KF17">
        <v>18</v>
      </c>
      <c r="KG17">
        <v>257.79899999999998</v>
      </c>
      <c r="KH17">
        <v>1116.77</v>
      </c>
      <c r="KI17">
        <v>29.886700000000001</v>
      </c>
      <c r="KJ17">
        <v>29.530999999999999</v>
      </c>
      <c r="KK17">
        <v>30.000900000000001</v>
      </c>
      <c r="KL17">
        <v>29.435500000000001</v>
      </c>
      <c r="KM17">
        <v>29.349399999999999</v>
      </c>
      <c r="KN17">
        <v>26.939599999999999</v>
      </c>
      <c r="KO17">
        <v>-30</v>
      </c>
      <c r="KP17">
        <v>-30</v>
      </c>
      <c r="KQ17">
        <v>-999.9</v>
      </c>
      <c r="KR17">
        <v>400</v>
      </c>
      <c r="KS17">
        <v>0</v>
      </c>
      <c r="KT17">
        <v>101.642</v>
      </c>
      <c r="KU17">
        <v>86.4726</v>
      </c>
    </row>
    <row r="18" spans="1:307" x14ac:dyDescent="0.35">
      <c r="A18">
        <f t="shared" si="48"/>
        <v>12</v>
      </c>
      <c r="B18">
        <v>3</v>
      </c>
      <c r="C18" t="s">
        <v>521</v>
      </c>
      <c r="D18" t="s">
        <v>526</v>
      </c>
      <c r="E18">
        <v>2</v>
      </c>
      <c r="F18">
        <v>2</v>
      </c>
      <c r="G18">
        <v>17</v>
      </c>
      <c r="H18">
        <v>1681985528.0999999</v>
      </c>
      <c r="I18">
        <v>1827.0999999046301</v>
      </c>
      <c r="J18" t="s">
        <v>353</v>
      </c>
      <c r="K18" t="s">
        <v>354</v>
      </c>
      <c r="L18" s="6">
        <f t="shared" si="47"/>
        <v>1.5856481481481E-3</v>
      </c>
      <c r="M18">
        <v>15</v>
      </c>
      <c r="N18">
        <f t="shared" si="0"/>
        <v>2.5599311747496429</v>
      </c>
      <c r="O18">
        <f t="shared" si="1"/>
        <v>-3.8043545618946348</v>
      </c>
      <c r="P18" s="1">
        <f t="shared" si="2"/>
        <v>0.83386143278573277</v>
      </c>
      <c r="Q18">
        <f t="shared" si="3"/>
        <v>0.68523925492244697</v>
      </c>
      <c r="R18">
        <f t="shared" si="4"/>
        <v>2.0656970858536847</v>
      </c>
      <c r="S18">
        <v>1681985520.0999999</v>
      </c>
      <c r="T18">
        <f t="shared" si="5"/>
        <v>5.8189390484656763E-3</v>
      </c>
      <c r="U18">
        <f t="shared" si="6"/>
        <v>5.8189390484656762</v>
      </c>
      <c r="V18">
        <f t="shared" si="7"/>
        <v>14.896083474135308</v>
      </c>
      <c r="W18">
        <f t="shared" si="8"/>
        <v>412.33273333333301</v>
      </c>
      <c r="X18">
        <f t="shared" si="9"/>
        <v>343.82836380179054</v>
      </c>
      <c r="Y18">
        <f t="shared" si="10"/>
        <v>34.666781824278843</v>
      </c>
      <c r="Z18">
        <f t="shared" si="11"/>
        <v>41.573792072941146</v>
      </c>
      <c r="AA18" s="1">
        <f t="shared" si="12"/>
        <v>14.896083474135308</v>
      </c>
      <c r="AB18" s="1">
        <f t="shared" si="13"/>
        <v>0.42592695196476332</v>
      </c>
      <c r="AC18">
        <f>IF(LEFT(DX18,1)&lt;&gt;"0",IF(LEFT(DX18,1)="1",3,DY18),[1]Measurements!$D$5+[1]Measurements!$E$5*(EP18*EI18/([1]Measurements!$K$5*1000))+[1]Measurements!$F$5*(EP18*EI18/([1]Measurements!$K$5*1000))*MAX(MIN(DV18,[1]Measurements!$J$5),[1]Measurements!$I$5)*MAX(MIN(DV18,[1]Measurements!$J$5),[1]Measurements!$I$5)+[1]Measurements!$G$5*MAX(MIN(DV18,[1]Measurements!$J$5),[1]Measurements!$I$5)*(EP18*EI18/([1]Measurements!$K$5*1000))+[1]Measurements!$H$5*(EP18*EI18/([1]Measurements!$K$5*1000))*(EP18*EI18/([1]Measurements!$K$5*1000)))</f>
        <v>3.0228800280226249</v>
      </c>
      <c r="AD18">
        <f t="shared" si="14"/>
        <v>0.39517555733662485</v>
      </c>
      <c r="AE18">
        <f t="shared" si="15"/>
        <v>0.24956234556379081</v>
      </c>
      <c r="AF18">
        <f t="shared" si="16"/>
        <v>193.7978025805489</v>
      </c>
      <c r="AG18">
        <f>(EK18+(AF18+2*0.95*0.0000000567*(((EK18+[1]Measurements!$B$7)+273)^4-(EK18+273)^4)-44100*T18)/(1.84*29.3*AC18+8*0.95*0.0000000567*(EK18+273)^3))</f>
        <v>30.37903501419861</v>
      </c>
      <c r="AH18">
        <f>([1]Measurements!$C$7*EL18+[1]Measurements!$D$7*EM18+[1]Measurements!$E$7*AG18)</f>
        <v>29.6792533333333</v>
      </c>
      <c r="AI18">
        <f t="shared" si="17"/>
        <v>4.182584997359549</v>
      </c>
      <c r="AJ18">
        <f t="shared" si="18"/>
        <v>61.852346703740189</v>
      </c>
      <c r="AK18">
        <f t="shared" si="19"/>
        <v>2.748963285488002</v>
      </c>
      <c r="AL18">
        <f t="shared" si="20"/>
        <v>4.4443961013394713</v>
      </c>
      <c r="AM18">
        <f t="shared" si="21"/>
        <v>1.4336217118715471</v>
      </c>
      <c r="AN18" s="1">
        <f t="shared" si="22"/>
        <v>-256.61521203733633</v>
      </c>
      <c r="AO18" s="1">
        <f t="shared" si="23"/>
        <v>172.52712648741746</v>
      </c>
      <c r="AP18" s="1">
        <f>2*0.95*0.0000000567*(((EK18+[1]Measurements!$B$7)+273)^4-(AH18+273)^4)</f>
        <v>12.71667155054611</v>
      </c>
      <c r="AQ18">
        <f t="shared" si="24"/>
        <v>122.42638858117616</v>
      </c>
      <c r="AR18">
        <f t="shared" si="25"/>
        <v>-19.022457658914938</v>
      </c>
      <c r="AS18">
        <f t="shared" si="26"/>
        <v>5.0001800172488187</v>
      </c>
      <c r="AT18">
        <v>409.72007507639302</v>
      </c>
      <c r="AU18">
        <v>412.03062424242398</v>
      </c>
      <c r="AV18">
        <v>-1.38876314456908</v>
      </c>
      <c r="AW18">
        <v>66.598445248091807</v>
      </c>
      <c r="AX18" s="1">
        <f t="shared" si="27"/>
        <v>5.8189390484656762</v>
      </c>
      <c r="AY18">
        <v>23.731860829056</v>
      </c>
      <c r="AZ18">
        <v>27.4995265734266</v>
      </c>
      <c r="BA18">
        <v>3.0943125874126801E-2</v>
      </c>
      <c r="BB18">
        <v>77.180000000000007</v>
      </c>
      <c r="BC18">
        <v>2</v>
      </c>
      <c r="BD18">
        <v>1</v>
      </c>
      <c r="BE18">
        <f>IF(BC18*[1]Measurements!$H$13&gt;=BG18,1,(BG18/(BG18-BC18*[1]Measurements!$H$13)))</f>
        <v>1</v>
      </c>
      <c r="BF18">
        <f t="shared" si="28"/>
        <v>0</v>
      </c>
      <c r="BG18">
        <f>MAX(0,([1]Measurements!$B$13+[1]Measurements!$C$13*EP18)/(1+[1]Measurements!$D$13*EP18)*EI18/(EK18+273)*[1]Measurements!$E$13)</f>
        <v>52598.663937937294</v>
      </c>
      <c r="BH18" t="s">
        <v>297</v>
      </c>
      <c r="BI18">
        <v>10288.9</v>
      </c>
      <c r="BJ18">
        <v>1.016</v>
      </c>
      <c r="BK18">
        <v>4.5720000000000001</v>
      </c>
      <c r="BL18">
        <f t="shared" si="29"/>
        <v>0.77777777777777779</v>
      </c>
      <c r="BM18">
        <v>-1</v>
      </c>
      <c r="BN18" t="s">
        <v>355</v>
      </c>
      <c r="BO18">
        <v>10144.299999999999</v>
      </c>
      <c r="BP18">
        <v>710.90219999999999</v>
      </c>
      <c r="BQ18">
        <v>835.89040845698605</v>
      </c>
      <c r="BR18">
        <f t="shared" si="30"/>
        <v>0.14952702793624384</v>
      </c>
      <c r="BS18">
        <v>0.5</v>
      </c>
      <c r="BT18">
        <f t="shared" si="31"/>
        <v>1009.1544601971754</v>
      </c>
      <c r="BU18">
        <f t="shared" si="32"/>
        <v>14.896083474135308</v>
      </c>
      <c r="BV18">
        <f t="shared" si="33"/>
        <v>75.447933580944053</v>
      </c>
      <c r="BW18">
        <f t="shared" si="34"/>
        <v>1.5751883483752751E-2</v>
      </c>
      <c r="BX18">
        <f t="shared" si="35"/>
        <v>-0.99453038346445477</v>
      </c>
      <c r="BY18">
        <f t="shared" si="36"/>
        <v>1.3042475046520319</v>
      </c>
      <c r="BZ18" t="s">
        <v>299</v>
      </c>
      <c r="CA18">
        <v>0</v>
      </c>
      <c r="CB18">
        <f t="shared" si="37"/>
        <v>1.3042475046520319</v>
      </c>
      <c r="CC18">
        <f t="shared" si="38"/>
        <v>0.99843969078786343</v>
      </c>
      <c r="CD18">
        <f t="shared" si="39"/>
        <v>0.14976070093753274</v>
      </c>
      <c r="CE18">
        <f t="shared" si="40"/>
        <v>-254.4006651790385</v>
      </c>
      <c r="CF18">
        <f t="shared" si="41"/>
        <v>0.14970899477921371</v>
      </c>
      <c r="CG18">
        <f t="shared" si="42"/>
        <v>-233.77907999352814</v>
      </c>
      <c r="CH18">
        <f t="shared" si="43"/>
        <v>2.7475652838423667E-4</v>
      </c>
      <c r="CI18">
        <f t="shared" si="44"/>
        <v>0.99972524347161573</v>
      </c>
      <c r="CJ18">
        <v>622</v>
      </c>
      <c r="CK18">
        <v>290</v>
      </c>
      <c r="CL18">
        <v>813.62</v>
      </c>
      <c r="CM18">
        <v>105</v>
      </c>
      <c r="CN18">
        <v>10144.299999999999</v>
      </c>
      <c r="CO18">
        <v>812.33</v>
      </c>
      <c r="CP18">
        <v>1.29</v>
      </c>
      <c r="CQ18">
        <v>300</v>
      </c>
      <c r="CR18">
        <v>24.1</v>
      </c>
      <c r="CS18">
        <v>835.89040845698605</v>
      </c>
      <c r="CT18">
        <v>1.77365531327302</v>
      </c>
      <c r="CU18">
        <v>-23.895646748385801</v>
      </c>
      <c r="CV18">
        <v>1.5849081233308</v>
      </c>
      <c r="CW18">
        <v>0.89033184379471897</v>
      </c>
      <c r="CX18">
        <v>-7.3847779755283598E-3</v>
      </c>
      <c r="CY18">
        <v>290</v>
      </c>
      <c r="CZ18">
        <v>810.41</v>
      </c>
      <c r="DA18">
        <v>655</v>
      </c>
      <c r="DB18">
        <v>10111.799999999999</v>
      </c>
      <c r="DC18">
        <v>812.26</v>
      </c>
      <c r="DD18">
        <v>-1.85</v>
      </c>
      <c r="DR18">
        <f>[1]Measurements!$B$11*EQ18+[1]Measurements!$C$11*ER18+[1]Measurements!$F$11*FC18*(1-FF18)</f>
        <v>1199.9659999999999</v>
      </c>
      <c r="DS18">
        <f t="shared" si="45"/>
        <v>1009.1544601971754</v>
      </c>
      <c r="DT18">
        <f>([1]Measurements!$B$11*[1]Measurements!$D$9+[1]Measurements!$C$11*[1]Measurements!$D$9+[1]Measurements!$F$11*((FP18+FH18)/MAX(FP18+FH18+FQ18, 0.1)*[1]Measurements!$I$9+FQ18/MAX(FP18+FH18+FQ18, 0.1)*[1]Measurements!$J$9))/([1]Measurements!$B$11+[1]Measurements!$C$11+[1]Measurements!$F$11)</f>
        <v>0.84098587809752567</v>
      </c>
      <c r="DU18">
        <f>([1]Measurements!$B$11*[1]Measurements!$K$9+[1]Measurements!$C$11*[1]Measurements!$K$9+[1]Measurements!$F$11*((FP18+FH18)/MAX(FP18+FH18+FQ18, 0.1)*[1]Measurements!$P$9+FQ18/MAX(FP18+FH18+FQ18, 0.1)*[1]Measurements!$Q$9))/([1]Measurements!$B$11+[1]Measurements!$C$11+[1]Measurements!$F$11)</f>
        <v>0.16150274472822473</v>
      </c>
      <c r="DV18">
        <v>2</v>
      </c>
      <c r="DW18">
        <v>0.5</v>
      </c>
      <c r="DX18" t="s">
        <v>300</v>
      </c>
      <c r="DY18">
        <v>2</v>
      </c>
      <c r="DZ18" t="b">
        <v>1</v>
      </c>
      <c r="EA18">
        <v>1681985520.0999999</v>
      </c>
      <c r="EB18">
        <v>412.33273333333301</v>
      </c>
      <c r="EC18">
        <v>400.00319999999999</v>
      </c>
      <c r="ED18">
        <v>27.264473333333299</v>
      </c>
      <c r="EE18">
        <v>23.7287133333333</v>
      </c>
      <c r="EF18">
        <v>412.39693333333298</v>
      </c>
      <c r="EG18">
        <v>26.1245333333333</v>
      </c>
      <c r="EH18">
        <v>275.12346666666701</v>
      </c>
      <c r="EI18">
        <v>100.725933333333</v>
      </c>
      <c r="EJ18">
        <v>9.9901513333333303E-2</v>
      </c>
      <c r="EK18">
        <v>30.7379</v>
      </c>
      <c r="EL18">
        <v>29.6792533333333</v>
      </c>
      <c r="EM18">
        <v>23.895393333333299</v>
      </c>
      <c r="EN18">
        <v>0</v>
      </c>
      <c r="EO18">
        <v>0</v>
      </c>
      <c r="EP18">
        <v>9998.6299999999992</v>
      </c>
      <c r="EQ18">
        <v>0</v>
      </c>
      <c r="ER18">
        <v>398.05633333333299</v>
      </c>
      <c r="ES18">
        <v>12.329511999999999</v>
      </c>
      <c r="ET18">
        <v>423.88833333333298</v>
      </c>
      <c r="EU18">
        <v>409.725666666667</v>
      </c>
      <c r="EV18">
        <v>3.5357606666666701</v>
      </c>
      <c r="EW18">
        <v>400.00319999999999</v>
      </c>
      <c r="EX18">
        <v>23.7287133333333</v>
      </c>
      <c r="EY18">
        <v>2.7462386666666698</v>
      </c>
      <c r="EZ18">
        <v>2.3900960000000002</v>
      </c>
      <c r="FA18">
        <v>22.564146666666701</v>
      </c>
      <c r="FB18">
        <v>20.2968333333333</v>
      </c>
      <c r="FC18">
        <v>1199.9659999999999</v>
      </c>
      <c r="FD18">
        <v>0.96699820000000003</v>
      </c>
      <c r="FE18">
        <v>3.3001700000000002E-2</v>
      </c>
      <c r="FF18">
        <v>0</v>
      </c>
      <c r="FG18">
        <v>714.59233333333304</v>
      </c>
      <c r="FH18">
        <v>4.9997999999999996</v>
      </c>
      <c r="FI18">
        <v>8885.4253333333309</v>
      </c>
      <c r="FJ18">
        <v>11589.84</v>
      </c>
      <c r="FK18">
        <v>37.807866666666698</v>
      </c>
      <c r="FL18">
        <v>39.625</v>
      </c>
      <c r="FM18">
        <v>38.311999999999998</v>
      </c>
      <c r="FN18">
        <v>39.545466666666698</v>
      </c>
      <c r="FO18">
        <v>40.436999999999998</v>
      </c>
      <c r="FP18">
        <v>1155.5319999999999</v>
      </c>
      <c r="FQ18">
        <v>39.433999999999997</v>
      </c>
      <c r="FR18">
        <v>0</v>
      </c>
      <c r="FS18">
        <v>135.90000009536701</v>
      </c>
      <c r="FT18">
        <v>0</v>
      </c>
      <c r="FU18">
        <v>710.90219999999999</v>
      </c>
      <c r="FV18">
        <v>-217.968384620628</v>
      </c>
      <c r="FW18">
        <v>-2540.1492305709598</v>
      </c>
      <c r="FX18">
        <v>8840.3955999999998</v>
      </c>
      <c r="FY18">
        <v>15</v>
      </c>
      <c r="FZ18">
        <v>0</v>
      </c>
      <c r="GA18" t="s">
        <v>301</v>
      </c>
      <c r="GB18">
        <v>1677862641</v>
      </c>
      <c r="GC18">
        <v>1677862632</v>
      </c>
      <c r="GD18">
        <v>0</v>
      </c>
      <c r="GE18">
        <v>1.395</v>
      </c>
      <c r="GF18">
        <v>0.15</v>
      </c>
      <c r="GG18">
        <v>3.0830000000000002</v>
      </c>
      <c r="GH18">
        <v>0.99099999999999999</v>
      </c>
      <c r="GI18">
        <v>401</v>
      </c>
      <c r="GJ18">
        <v>15</v>
      </c>
      <c r="GK18">
        <v>0.55000000000000004</v>
      </c>
      <c r="GL18">
        <v>0.16</v>
      </c>
      <c r="GM18">
        <v>19.504208999999999</v>
      </c>
      <c r="GN18">
        <v>-151.462422857143</v>
      </c>
      <c r="GO18">
        <v>14.8694153727858</v>
      </c>
      <c r="GP18">
        <v>0</v>
      </c>
      <c r="GQ18">
        <v>727.519558823529</v>
      </c>
      <c r="GR18">
        <v>-254.45456070864199</v>
      </c>
      <c r="GS18">
        <v>25.119381222698301</v>
      </c>
      <c r="GT18">
        <v>0</v>
      </c>
      <c r="GU18">
        <v>3.3926599999999998</v>
      </c>
      <c r="GV18">
        <v>3.0216902255639102</v>
      </c>
      <c r="GW18">
        <v>0.297007571149289</v>
      </c>
      <c r="GX18">
        <v>0</v>
      </c>
      <c r="GY18">
        <v>0</v>
      </c>
      <c r="GZ18">
        <v>3</v>
      </c>
      <c r="HA18" t="s">
        <v>312</v>
      </c>
      <c r="HB18">
        <v>2.86619</v>
      </c>
      <c r="HC18">
        <v>2.75936</v>
      </c>
      <c r="HD18">
        <v>8.8555099999999998E-2</v>
      </c>
      <c r="HE18">
        <v>8.7867000000000001E-2</v>
      </c>
      <c r="HF18">
        <v>0.12008099999999999</v>
      </c>
      <c r="HG18">
        <v>0.10982</v>
      </c>
      <c r="HH18">
        <v>24895.9</v>
      </c>
      <c r="HI18">
        <v>19612.5</v>
      </c>
      <c r="HJ18">
        <v>28618.6</v>
      </c>
      <c r="HK18">
        <v>22489.1</v>
      </c>
      <c r="HL18">
        <v>41246.300000000003</v>
      </c>
      <c r="HM18">
        <v>31736.5</v>
      </c>
      <c r="HN18">
        <v>53400.1</v>
      </c>
      <c r="HO18">
        <v>40262.9</v>
      </c>
      <c r="HP18">
        <v>1.49742</v>
      </c>
      <c r="HQ18">
        <v>2.58602</v>
      </c>
      <c r="HR18">
        <v>4.2781199999999998E-2</v>
      </c>
      <c r="HS18">
        <v>-0.22637099999999999</v>
      </c>
      <c r="HT18">
        <v>29.030999999999999</v>
      </c>
      <c r="HU18">
        <v>27.651700000000002</v>
      </c>
      <c r="HV18">
        <v>43.627000000000002</v>
      </c>
      <c r="HW18">
        <v>33.999000000000002</v>
      </c>
      <c r="HX18">
        <v>23.142399999999999</v>
      </c>
      <c r="HY18">
        <v>62.8964</v>
      </c>
      <c r="HZ18">
        <v>0</v>
      </c>
      <c r="IA18">
        <v>2</v>
      </c>
      <c r="IB18">
        <v>0.17243900000000001</v>
      </c>
      <c r="IC18">
        <v>0</v>
      </c>
      <c r="ID18">
        <v>20.258900000000001</v>
      </c>
      <c r="IE18">
        <v>5.2508299999999997</v>
      </c>
      <c r="IF18">
        <v>11.986000000000001</v>
      </c>
      <c r="IG18">
        <v>4.9816000000000003</v>
      </c>
      <c r="IH18">
        <v>3.2977500000000002</v>
      </c>
      <c r="II18">
        <v>9999</v>
      </c>
      <c r="IJ18">
        <v>9999</v>
      </c>
      <c r="IK18">
        <v>9999</v>
      </c>
      <c r="IL18">
        <v>999.9</v>
      </c>
      <c r="IM18">
        <v>4.9703900000000001</v>
      </c>
      <c r="IN18">
        <v>1.8746100000000001</v>
      </c>
      <c r="IO18">
        <v>1.8708400000000001</v>
      </c>
      <c r="IP18">
        <v>1.87456</v>
      </c>
      <c r="IQ18">
        <v>1.8704400000000001</v>
      </c>
      <c r="IR18">
        <v>1.8736999999999999</v>
      </c>
      <c r="IS18">
        <v>1.8757600000000001</v>
      </c>
      <c r="IT18">
        <v>1.8742399999999999</v>
      </c>
      <c r="IU18">
        <v>0</v>
      </c>
      <c r="IV18">
        <v>0</v>
      </c>
      <c r="IW18">
        <v>0</v>
      </c>
      <c r="IX18">
        <v>0</v>
      </c>
      <c r="IY18" t="s">
        <v>303</v>
      </c>
      <c r="IZ18" t="s">
        <v>304</v>
      </c>
      <c r="JA18" t="s">
        <v>305</v>
      </c>
      <c r="JB18" t="s">
        <v>305</v>
      </c>
      <c r="JC18" t="s">
        <v>305</v>
      </c>
      <c r="JD18" t="s">
        <v>305</v>
      </c>
      <c r="JE18">
        <v>0</v>
      </c>
      <c r="JF18">
        <v>100</v>
      </c>
      <c r="JG18">
        <v>100</v>
      </c>
      <c r="JH18">
        <v>-0.13</v>
      </c>
      <c r="JI18">
        <v>1.1399999999999999</v>
      </c>
      <c r="JJ18">
        <v>-1.9404448357930499</v>
      </c>
      <c r="JK18">
        <v>3.7615693108519802E-3</v>
      </c>
      <c r="JL18">
        <v>2.0286125053024199E-6</v>
      </c>
      <c r="JM18">
        <v>-2.8431522489916698E-10</v>
      </c>
      <c r="JN18">
        <v>1.13992948613311</v>
      </c>
      <c r="JO18">
        <v>0</v>
      </c>
      <c r="JP18">
        <v>0</v>
      </c>
      <c r="JQ18">
        <v>0</v>
      </c>
      <c r="JR18">
        <v>3</v>
      </c>
      <c r="JS18">
        <v>2024</v>
      </c>
      <c r="JT18">
        <v>2</v>
      </c>
      <c r="JU18">
        <v>24</v>
      </c>
      <c r="JV18">
        <v>68714.8</v>
      </c>
      <c r="JW18">
        <v>68714.899999999994</v>
      </c>
      <c r="JX18">
        <v>1.34399</v>
      </c>
      <c r="JY18">
        <v>2.4377399999999998</v>
      </c>
      <c r="JZ18">
        <v>2.1484399999999999</v>
      </c>
      <c r="KA18">
        <v>2.6220699999999999</v>
      </c>
      <c r="KB18">
        <v>2.2497600000000002</v>
      </c>
      <c r="KC18">
        <v>2.4536099999999998</v>
      </c>
      <c r="KD18">
        <v>37.578099999999999</v>
      </c>
      <c r="KE18">
        <v>15.357900000000001</v>
      </c>
      <c r="KF18">
        <v>18</v>
      </c>
      <c r="KG18">
        <v>255.874</v>
      </c>
      <c r="KH18">
        <v>1133.04</v>
      </c>
      <c r="KI18">
        <v>30.075600000000001</v>
      </c>
      <c r="KJ18">
        <v>29.765799999999999</v>
      </c>
      <c r="KK18">
        <v>30.000399999999999</v>
      </c>
      <c r="KL18">
        <v>29.652699999999999</v>
      </c>
      <c r="KM18">
        <v>29.530799999999999</v>
      </c>
      <c r="KN18">
        <v>26.934799999999999</v>
      </c>
      <c r="KO18">
        <v>-30</v>
      </c>
      <c r="KP18">
        <v>-30</v>
      </c>
      <c r="KQ18">
        <v>-999.9</v>
      </c>
      <c r="KR18">
        <v>400</v>
      </c>
      <c r="KS18">
        <v>0</v>
      </c>
      <c r="KT18">
        <v>101.584</v>
      </c>
      <c r="KU18">
        <v>86.433099999999996</v>
      </c>
    </row>
    <row r="19" spans="1:307" x14ac:dyDescent="0.35">
      <c r="A19">
        <f t="shared" si="48"/>
        <v>12</v>
      </c>
      <c r="B19">
        <v>3</v>
      </c>
      <c r="C19" t="s">
        <v>521</v>
      </c>
      <c r="D19" t="s">
        <v>526</v>
      </c>
      <c r="E19">
        <v>2</v>
      </c>
      <c r="F19">
        <v>3</v>
      </c>
      <c r="G19">
        <v>18</v>
      </c>
      <c r="H19">
        <v>1681985666.0999999</v>
      </c>
      <c r="I19">
        <v>1965.0999999046301</v>
      </c>
      <c r="J19" t="s">
        <v>356</v>
      </c>
      <c r="K19" t="s">
        <v>357</v>
      </c>
      <c r="L19" s="6">
        <f t="shared" si="47"/>
        <v>1.5972222222222499E-3</v>
      </c>
      <c r="M19">
        <v>15</v>
      </c>
      <c r="N19">
        <f t="shared" si="0"/>
        <v>2.5980600310636861</v>
      </c>
      <c r="O19">
        <f t="shared" si="1"/>
        <v>2.1940007194849067</v>
      </c>
      <c r="P19" s="1">
        <f t="shared" si="2"/>
        <v>0.8544131780847638</v>
      </c>
      <c r="Q19">
        <f t="shared" si="3"/>
        <v>0.90166884261833091</v>
      </c>
      <c r="R19">
        <f t="shared" si="4"/>
        <v>1.4406606935059958</v>
      </c>
      <c r="S19">
        <v>1681985657.5999999</v>
      </c>
      <c r="T19">
        <f t="shared" si="5"/>
        <v>7.5446547489111792E-3</v>
      </c>
      <c r="U19">
        <f t="shared" si="6"/>
        <v>7.5446547489111788</v>
      </c>
      <c r="V19">
        <f t="shared" si="7"/>
        <v>19.601465951320964</v>
      </c>
      <c r="W19">
        <f t="shared" si="8"/>
        <v>386.93950000000001</v>
      </c>
      <c r="X19">
        <f t="shared" si="9"/>
        <v>330.60620792152946</v>
      </c>
      <c r="Y19">
        <f t="shared" si="10"/>
        <v>33.334988063622809</v>
      </c>
      <c r="Z19">
        <f t="shared" si="11"/>
        <v>39.015067789972399</v>
      </c>
      <c r="AA19" s="1">
        <f t="shared" si="12"/>
        <v>19.601465951320964</v>
      </c>
      <c r="AB19" s="1">
        <f t="shared" si="13"/>
        <v>0.70311867311317355</v>
      </c>
      <c r="AC19">
        <f>IF(LEFT(DX19,1)&lt;&gt;"0",IF(LEFT(DX19,1)="1",3,DY19),[1]Measurements!$D$5+[1]Measurements!$E$5*(EP19*EI19/([1]Measurements!$K$5*1000))+[1]Measurements!$F$5*(EP19*EI19/([1]Measurements!$K$5*1000))*MAX(MIN(DV19,[1]Measurements!$J$5),[1]Measurements!$I$5)*MAX(MIN(DV19,[1]Measurements!$J$5),[1]Measurements!$I$5)+[1]Measurements!$G$5*MAX(MIN(DV19,[1]Measurements!$J$5),[1]Measurements!$I$5)*(EP19*EI19/([1]Measurements!$K$5*1000))+[1]Measurements!$H$5*(EP19*EI19/([1]Measurements!$K$5*1000))*(EP19*EI19/([1]Measurements!$K$5*1000)))</f>
        <v>3.0240193685214347</v>
      </c>
      <c r="AD19">
        <f t="shared" si="14"/>
        <v>0.62335254082882507</v>
      </c>
      <c r="AE19">
        <f t="shared" si="15"/>
        <v>0.39600531842984948</v>
      </c>
      <c r="AF19">
        <f t="shared" si="16"/>
        <v>193.80342188062076</v>
      </c>
      <c r="AG19">
        <f>(EK19+(AF19+2*0.95*0.0000000567*(((EK19+[1]Measurements!$B$7)+273)^4-(EK19+273)^4)-44100*T19)/(1.84*29.3*AC19+8*0.95*0.0000000567*(EK19+273)^3))</f>
        <v>29.983490931851321</v>
      </c>
      <c r="AH19">
        <f>([1]Measurements!$C$7*EL19+[1]Measurements!$D$7*EM19+[1]Measurements!$E$7*AG19)</f>
        <v>29.167537500000002</v>
      </c>
      <c r="AI19">
        <f t="shared" si="17"/>
        <v>4.060927600321266</v>
      </c>
      <c r="AJ19">
        <f t="shared" si="18"/>
        <v>64.714551779772918</v>
      </c>
      <c r="AK19">
        <f t="shared" si="19"/>
        <v>2.8825677900124997</v>
      </c>
      <c r="AL19">
        <f t="shared" si="20"/>
        <v>4.4542806999916058</v>
      </c>
      <c r="AM19">
        <f t="shared" si="21"/>
        <v>1.1783598103087662</v>
      </c>
      <c r="AN19" s="1">
        <f t="shared" si="22"/>
        <v>-332.71927442698302</v>
      </c>
      <c r="AO19" s="1">
        <f t="shared" si="23"/>
        <v>262.35854657930048</v>
      </c>
      <c r="AP19" s="1">
        <f>2*0.95*0.0000000567*(((EK19+[1]Measurements!$B$7)+273)^4-(AH19+273)^4)</f>
        <v>19.285598120284227</v>
      </c>
      <c r="AQ19">
        <f t="shared" si="24"/>
        <v>142.72829215322244</v>
      </c>
      <c r="AR19">
        <f t="shared" si="25"/>
        <v>15.333816526623892</v>
      </c>
      <c r="AS19">
        <f t="shared" si="26"/>
        <v>6.9889751586881275</v>
      </c>
      <c r="AT19">
        <v>409.703363911895</v>
      </c>
      <c r="AU19">
        <v>396.75209090909101</v>
      </c>
      <c r="AV19">
        <v>-0.16397228786382401</v>
      </c>
      <c r="AW19">
        <v>66.600336449214595</v>
      </c>
      <c r="AX19" s="1">
        <f t="shared" si="27"/>
        <v>7.5446547489111788</v>
      </c>
      <c r="AY19">
        <v>23.675467863181801</v>
      </c>
      <c r="AZ19">
        <v>28.751375524475499</v>
      </c>
      <c r="BA19">
        <v>2.0298314685317599E-2</v>
      </c>
      <c r="BB19">
        <v>77.180000000000007</v>
      </c>
      <c r="BC19">
        <v>0</v>
      </c>
      <c r="BD19">
        <v>0</v>
      </c>
      <c r="BE19">
        <f>IF(BC19*[1]Measurements!$H$13&gt;=BG19,1,(BG19/(BG19-BC19*[1]Measurements!$H$13)))</f>
        <v>1</v>
      </c>
      <c r="BF19">
        <f t="shared" si="28"/>
        <v>0</v>
      </c>
      <c r="BG19">
        <f>MAX(0,([1]Measurements!$B$13+[1]Measurements!$C$13*EP19)/(1+[1]Measurements!$D$13*EP19)*EI19/(EK19+273)*[1]Measurements!$E$13)</f>
        <v>52626.764266097583</v>
      </c>
      <c r="BH19" t="s">
        <v>297</v>
      </c>
      <c r="BI19">
        <v>10288.9</v>
      </c>
      <c r="BJ19">
        <v>1.016</v>
      </c>
      <c r="BK19">
        <v>4.5720000000000001</v>
      </c>
      <c r="BL19">
        <f t="shared" si="29"/>
        <v>0.77777777777777779</v>
      </c>
      <c r="BM19">
        <v>-1</v>
      </c>
      <c r="BN19" t="s">
        <v>358</v>
      </c>
      <c r="BO19">
        <v>10151.6</v>
      </c>
      <c r="BP19">
        <v>621.86972000000003</v>
      </c>
      <c r="BQ19">
        <v>822.726701964114</v>
      </c>
      <c r="BR19">
        <f t="shared" si="30"/>
        <v>0.24413572755643342</v>
      </c>
      <c r="BS19">
        <v>0.5</v>
      </c>
      <c r="BT19">
        <f t="shared" si="31"/>
        <v>1009.1817001972128</v>
      </c>
      <c r="BU19">
        <f t="shared" si="32"/>
        <v>19.601465951320964</v>
      </c>
      <c r="BV19">
        <f t="shared" si="33"/>
        <v>123.1886543071425</v>
      </c>
      <c r="BW19">
        <f t="shared" si="34"/>
        <v>2.0414030443967678E-2</v>
      </c>
      <c r="BX19">
        <f t="shared" si="35"/>
        <v>-0.99444286907294344</v>
      </c>
      <c r="BY19">
        <f t="shared" si="36"/>
        <v>1.3042149447984945</v>
      </c>
      <c r="BZ19" t="s">
        <v>299</v>
      </c>
      <c r="CA19">
        <v>0</v>
      </c>
      <c r="CB19">
        <f t="shared" si="37"/>
        <v>1.3042149447984945</v>
      </c>
      <c r="CC19">
        <f t="shared" si="38"/>
        <v>0.99841476526568917</v>
      </c>
      <c r="CD19">
        <f t="shared" si="39"/>
        <v>0.24452335447129153</v>
      </c>
      <c r="CE19">
        <f t="shared" si="40"/>
        <v>-250.36980344279809</v>
      </c>
      <c r="CF19">
        <f t="shared" si="41"/>
        <v>0.24443758792968215</v>
      </c>
      <c r="CG19">
        <f t="shared" si="42"/>
        <v>-230.07725027112318</v>
      </c>
      <c r="CH19">
        <f t="shared" si="43"/>
        <v>5.1282608398060955E-4</v>
      </c>
      <c r="CI19">
        <f t="shared" si="44"/>
        <v>0.99948717391601938</v>
      </c>
      <c r="CJ19">
        <v>623</v>
      </c>
      <c r="CK19">
        <v>290</v>
      </c>
      <c r="CL19">
        <v>778.1</v>
      </c>
      <c r="CM19">
        <v>85</v>
      </c>
      <c r="CN19">
        <v>10151.6</v>
      </c>
      <c r="CO19">
        <v>776.34</v>
      </c>
      <c r="CP19">
        <v>1.76</v>
      </c>
      <c r="CQ19">
        <v>300</v>
      </c>
      <c r="CR19">
        <v>24.1</v>
      </c>
      <c r="CS19">
        <v>822.726701964114</v>
      </c>
      <c r="CT19">
        <v>1.84645216570298</v>
      </c>
      <c r="CU19">
        <v>-47.093573863805503</v>
      </c>
      <c r="CV19">
        <v>1.6505568290232</v>
      </c>
      <c r="CW19">
        <v>0.96674865092340001</v>
      </c>
      <c r="CX19">
        <v>-7.3903361512792001E-3</v>
      </c>
      <c r="CY19">
        <v>290</v>
      </c>
      <c r="CZ19">
        <v>774.66</v>
      </c>
      <c r="DA19">
        <v>655</v>
      </c>
      <c r="DB19">
        <v>10113.200000000001</v>
      </c>
      <c r="DC19">
        <v>776.16</v>
      </c>
      <c r="DD19">
        <v>-1.5</v>
      </c>
      <c r="DR19">
        <f>[1]Measurements!$B$11*EQ19+[1]Measurements!$C$11*ER19+[1]Measurements!$F$11*FC19*(1-FF19)</f>
        <v>1199.9981250000001</v>
      </c>
      <c r="DS19">
        <f t="shared" si="45"/>
        <v>1009.1817001972128</v>
      </c>
      <c r="DT19">
        <f>([1]Measurements!$B$11*[1]Measurements!$D$9+[1]Measurements!$C$11*[1]Measurements!$D$9+[1]Measurements!$F$11*((FP19+FH19)/MAX(FP19+FH19+FQ19, 0.1)*[1]Measurements!$I$9+FQ19/MAX(FP19+FH19+FQ19, 0.1)*[1]Measurements!$J$9))/([1]Measurements!$B$11+[1]Measurements!$C$11+[1]Measurements!$F$11)</f>
        <v>0.84098606420506927</v>
      </c>
      <c r="DU19">
        <f>([1]Measurements!$B$11*[1]Measurements!$K$9+[1]Measurements!$C$11*[1]Measurements!$K$9+[1]Measurements!$F$11*((FP19+FH19)/MAX(FP19+FH19+FQ19, 0.1)*[1]Measurements!$P$9+FQ19/MAX(FP19+FH19+FQ19, 0.1)*[1]Measurements!$Q$9))/([1]Measurements!$B$11+[1]Measurements!$C$11+[1]Measurements!$F$11)</f>
        <v>0.16150310391578382</v>
      </c>
      <c r="DV19">
        <v>2</v>
      </c>
      <c r="DW19">
        <v>0.5</v>
      </c>
      <c r="DX19" t="s">
        <v>300</v>
      </c>
      <c r="DY19">
        <v>2</v>
      </c>
      <c r="DZ19" t="b">
        <v>1</v>
      </c>
      <c r="EA19">
        <v>1681985657.5999999</v>
      </c>
      <c r="EB19">
        <v>386.93950000000001</v>
      </c>
      <c r="EC19">
        <v>399.99062500000002</v>
      </c>
      <c r="ED19">
        <v>28.588425000000001</v>
      </c>
      <c r="EE19">
        <v>23.676256250000002</v>
      </c>
      <c r="EF19">
        <v>387.13606249999998</v>
      </c>
      <c r="EG19">
        <v>27.448487499999999</v>
      </c>
      <c r="EH19">
        <v>276.42256250000003</v>
      </c>
      <c r="EI19">
        <v>100.72993750000001</v>
      </c>
      <c r="EJ19">
        <v>9.9953968749999997E-2</v>
      </c>
      <c r="EK19">
        <v>30.77679375</v>
      </c>
      <c r="EL19">
        <v>29.167537500000002</v>
      </c>
      <c r="EM19">
        <v>25.448387499999999</v>
      </c>
      <c r="EN19">
        <v>0</v>
      </c>
      <c r="EO19">
        <v>0</v>
      </c>
      <c r="EP19">
        <v>10005.120625</v>
      </c>
      <c r="EQ19">
        <v>0</v>
      </c>
      <c r="ER19">
        <v>751.04493749999995</v>
      </c>
      <c r="ES19">
        <v>-13.050962500000001</v>
      </c>
      <c r="ET19">
        <v>398.32693749999999</v>
      </c>
      <c r="EU19">
        <v>409.69043749999997</v>
      </c>
      <c r="EV19">
        <v>4.91215125</v>
      </c>
      <c r="EW19">
        <v>399.99062500000002</v>
      </c>
      <c r="EX19">
        <v>23.676256250000002</v>
      </c>
      <c r="EY19">
        <v>2.879710625</v>
      </c>
      <c r="EZ19">
        <v>2.3849093749999999</v>
      </c>
      <c r="FA19">
        <v>23.348156249999999</v>
      </c>
      <c r="FB19">
        <v>20.261687500000001</v>
      </c>
      <c r="FC19">
        <v>1199.9981250000001</v>
      </c>
      <c r="FD19">
        <v>0.96699481249999997</v>
      </c>
      <c r="FE19">
        <v>3.3005281249999997E-2</v>
      </c>
      <c r="FF19">
        <v>0</v>
      </c>
      <c r="FG19">
        <v>625.87843750000002</v>
      </c>
      <c r="FH19">
        <v>4.9997999999999996</v>
      </c>
      <c r="FI19">
        <v>7871.19</v>
      </c>
      <c r="FJ19">
        <v>11590.143749999999</v>
      </c>
      <c r="FK19">
        <v>37.75</v>
      </c>
      <c r="FL19">
        <v>39.686999999999998</v>
      </c>
      <c r="FM19">
        <v>38.253875000000001</v>
      </c>
      <c r="FN19">
        <v>39.561999999999998</v>
      </c>
      <c r="FO19">
        <v>40.436999999999998</v>
      </c>
      <c r="FP19">
        <v>1155.555625</v>
      </c>
      <c r="FQ19">
        <v>39.442500000000003</v>
      </c>
      <c r="FR19">
        <v>0</v>
      </c>
      <c r="FS19">
        <v>136.700000047684</v>
      </c>
      <c r="FT19">
        <v>0</v>
      </c>
      <c r="FU19">
        <v>621.86972000000003</v>
      </c>
      <c r="FV19">
        <v>-178.90084585521799</v>
      </c>
      <c r="FW19">
        <v>-2050.6438429612099</v>
      </c>
      <c r="FX19">
        <v>7825.4503999999997</v>
      </c>
      <c r="FY19">
        <v>15</v>
      </c>
      <c r="FZ19">
        <v>0</v>
      </c>
      <c r="GA19" t="s">
        <v>301</v>
      </c>
      <c r="GB19">
        <v>1677862641</v>
      </c>
      <c r="GC19">
        <v>1677862632</v>
      </c>
      <c r="GD19">
        <v>0</v>
      </c>
      <c r="GE19">
        <v>1.395</v>
      </c>
      <c r="GF19">
        <v>0.15</v>
      </c>
      <c r="GG19">
        <v>3.0830000000000002</v>
      </c>
      <c r="GH19">
        <v>0.99099999999999999</v>
      </c>
      <c r="GI19">
        <v>401</v>
      </c>
      <c r="GJ19">
        <v>15</v>
      </c>
      <c r="GK19">
        <v>0.55000000000000004</v>
      </c>
      <c r="GL19">
        <v>0.16</v>
      </c>
      <c r="GM19">
        <v>-11.677407619047599</v>
      </c>
      <c r="GN19">
        <v>-22.408026233766201</v>
      </c>
      <c r="GO19">
        <v>2.3261177328471101</v>
      </c>
      <c r="GP19">
        <v>0</v>
      </c>
      <c r="GQ19">
        <v>635.82570588235296</v>
      </c>
      <c r="GR19">
        <v>-186.82242940794501</v>
      </c>
      <c r="GS19">
        <v>18.333911131672998</v>
      </c>
      <c r="GT19">
        <v>0</v>
      </c>
      <c r="GU19">
        <v>4.8016095238095202</v>
      </c>
      <c r="GV19">
        <v>1.82849298701299</v>
      </c>
      <c r="GW19">
        <v>0.18675949072527401</v>
      </c>
      <c r="GX19">
        <v>0</v>
      </c>
      <c r="GY19">
        <v>0</v>
      </c>
      <c r="GZ19">
        <v>3</v>
      </c>
      <c r="HA19" t="s">
        <v>312</v>
      </c>
      <c r="HB19">
        <v>2.86809</v>
      </c>
      <c r="HC19">
        <v>2.7595900000000002</v>
      </c>
      <c r="HD19">
        <v>8.6081500000000005E-2</v>
      </c>
      <c r="HE19">
        <v>8.7831300000000001E-2</v>
      </c>
      <c r="HF19">
        <v>0.12393</v>
      </c>
      <c r="HG19">
        <v>0.10960300000000001</v>
      </c>
      <c r="HH19">
        <v>24960.5</v>
      </c>
      <c r="HI19">
        <v>19610.099999999999</v>
      </c>
      <c r="HJ19">
        <v>28616.1</v>
      </c>
      <c r="HK19">
        <v>22486.2</v>
      </c>
      <c r="HL19">
        <v>41061.199999999997</v>
      </c>
      <c r="HM19">
        <v>31740.799999999999</v>
      </c>
      <c r="HN19">
        <v>53394.6</v>
      </c>
      <c r="HO19">
        <v>40258.800000000003</v>
      </c>
      <c r="HP19">
        <v>1.5054700000000001</v>
      </c>
      <c r="HQ19">
        <v>2.5689199999999999</v>
      </c>
      <c r="HR19">
        <v>1.11535E-2</v>
      </c>
      <c r="HS19">
        <v>-0.20241000000000001</v>
      </c>
      <c r="HT19">
        <v>29.019400000000001</v>
      </c>
      <c r="HU19">
        <v>28.696000000000002</v>
      </c>
      <c r="HV19">
        <v>43.426000000000002</v>
      </c>
      <c r="HW19">
        <v>34.06</v>
      </c>
      <c r="HX19">
        <v>23.110800000000001</v>
      </c>
      <c r="HY19">
        <v>62.776400000000002</v>
      </c>
      <c r="HZ19">
        <v>0</v>
      </c>
      <c r="IA19">
        <v>2</v>
      </c>
      <c r="IB19">
        <v>0.179759</v>
      </c>
      <c r="IC19">
        <v>0</v>
      </c>
      <c r="ID19">
        <v>20.260999999999999</v>
      </c>
      <c r="IE19">
        <v>5.2475399999999999</v>
      </c>
      <c r="IF19">
        <v>11.985799999999999</v>
      </c>
      <c r="IG19">
        <v>4.9817999999999998</v>
      </c>
      <c r="IH19">
        <v>3.29745</v>
      </c>
      <c r="II19">
        <v>9999</v>
      </c>
      <c r="IJ19">
        <v>9999</v>
      </c>
      <c r="IK19">
        <v>9999</v>
      </c>
      <c r="IL19">
        <v>999.9</v>
      </c>
      <c r="IM19">
        <v>4.9703999999999997</v>
      </c>
      <c r="IN19">
        <v>1.8746499999999999</v>
      </c>
      <c r="IO19">
        <v>1.8708199999999999</v>
      </c>
      <c r="IP19">
        <v>1.8745700000000001</v>
      </c>
      <c r="IQ19">
        <v>1.8705000000000001</v>
      </c>
      <c r="IR19">
        <v>1.87374</v>
      </c>
      <c r="IS19">
        <v>1.8757600000000001</v>
      </c>
      <c r="IT19">
        <v>1.8742399999999999</v>
      </c>
      <c r="IU19">
        <v>0</v>
      </c>
      <c r="IV19">
        <v>0</v>
      </c>
      <c r="IW19">
        <v>0</v>
      </c>
      <c r="IX19">
        <v>0</v>
      </c>
      <c r="IY19" t="s">
        <v>303</v>
      </c>
      <c r="IZ19" t="s">
        <v>304</v>
      </c>
      <c r="JA19" t="s">
        <v>305</v>
      </c>
      <c r="JB19" t="s">
        <v>305</v>
      </c>
      <c r="JC19" t="s">
        <v>305</v>
      </c>
      <c r="JD19" t="s">
        <v>305</v>
      </c>
      <c r="JE19">
        <v>0</v>
      </c>
      <c r="JF19">
        <v>100</v>
      </c>
      <c r="JG19">
        <v>100</v>
      </c>
      <c r="JH19">
        <v>-0.20499999999999999</v>
      </c>
      <c r="JI19">
        <v>1.1398999999999999</v>
      </c>
      <c r="JJ19">
        <v>-1.9404448357930499</v>
      </c>
      <c r="JK19">
        <v>3.7615693108519802E-3</v>
      </c>
      <c r="JL19">
        <v>2.0286125053024199E-6</v>
      </c>
      <c r="JM19">
        <v>-2.8431522489916698E-10</v>
      </c>
      <c r="JN19">
        <v>1.13992948613311</v>
      </c>
      <c r="JO19">
        <v>0</v>
      </c>
      <c r="JP19">
        <v>0</v>
      </c>
      <c r="JQ19">
        <v>0</v>
      </c>
      <c r="JR19">
        <v>3</v>
      </c>
      <c r="JS19">
        <v>2024</v>
      </c>
      <c r="JT19">
        <v>2</v>
      </c>
      <c r="JU19">
        <v>24</v>
      </c>
      <c r="JV19">
        <v>68717.100000000006</v>
      </c>
      <c r="JW19">
        <v>68717.2</v>
      </c>
      <c r="JX19">
        <v>1.34399</v>
      </c>
      <c r="JY19">
        <v>2.4352999999999998</v>
      </c>
      <c r="JZ19">
        <v>2.1484399999999999</v>
      </c>
      <c r="KA19">
        <v>2.6208499999999999</v>
      </c>
      <c r="KB19">
        <v>2.2497600000000002</v>
      </c>
      <c r="KC19">
        <v>2.4682599999999999</v>
      </c>
      <c r="KD19">
        <v>37.650399999999998</v>
      </c>
      <c r="KE19">
        <v>15.3491</v>
      </c>
      <c r="KF19">
        <v>18</v>
      </c>
      <c r="KG19">
        <v>259.42099999999999</v>
      </c>
      <c r="KH19">
        <v>1113.0999999999999</v>
      </c>
      <c r="KI19">
        <v>30.193200000000001</v>
      </c>
      <c r="KJ19">
        <v>29.913599999999999</v>
      </c>
      <c r="KK19">
        <v>30.000800000000002</v>
      </c>
      <c r="KL19">
        <v>29.7883</v>
      </c>
      <c r="KM19">
        <v>29.680599999999998</v>
      </c>
      <c r="KN19">
        <v>26.9453</v>
      </c>
      <c r="KO19">
        <v>-30</v>
      </c>
      <c r="KP19">
        <v>-30</v>
      </c>
      <c r="KQ19">
        <v>-999.9</v>
      </c>
      <c r="KR19">
        <v>400</v>
      </c>
      <c r="KS19">
        <v>0</v>
      </c>
      <c r="KT19">
        <v>101.574</v>
      </c>
      <c r="KU19">
        <v>86.423400000000001</v>
      </c>
    </row>
    <row r="20" spans="1:307" x14ac:dyDescent="0.35">
      <c r="A20">
        <f t="shared" si="48"/>
        <v>17</v>
      </c>
      <c r="B20">
        <v>4</v>
      </c>
      <c r="C20" t="s">
        <v>521</v>
      </c>
      <c r="D20" t="s">
        <v>527</v>
      </c>
      <c r="E20">
        <v>1</v>
      </c>
      <c r="F20">
        <v>1</v>
      </c>
      <c r="G20">
        <v>19</v>
      </c>
      <c r="H20">
        <v>1681985788.0999999</v>
      </c>
      <c r="I20">
        <v>2087.0999999046298</v>
      </c>
      <c r="J20" t="s">
        <v>359</v>
      </c>
      <c r="K20" t="s">
        <v>360</v>
      </c>
      <c r="L20" s="6">
        <f t="shared" si="47"/>
        <v>1.4120370370370727E-3</v>
      </c>
      <c r="M20">
        <v>15</v>
      </c>
      <c r="N20">
        <f t="shared" si="0"/>
        <v>2.9812651992468417</v>
      </c>
      <c r="O20">
        <f t="shared" si="1"/>
        <v>-2.7468123222547316</v>
      </c>
      <c r="P20" s="1">
        <f t="shared" si="2"/>
        <v>0.71504116870340673</v>
      </c>
      <c r="Q20">
        <f t="shared" si="3"/>
        <v>0.14822051712092651</v>
      </c>
      <c r="R20">
        <f t="shared" si="4"/>
        <v>0.6056738908632866</v>
      </c>
      <c r="S20">
        <v>1681985779.5999999</v>
      </c>
      <c r="T20">
        <f t="shared" si="5"/>
        <v>1.0808175052835151E-3</v>
      </c>
      <c r="U20">
        <f t="shared" si="6"/>
        <v>1.0808175052835152</v>
      </c>
      <c r="V20">
        <f t="shared" si="7"/>
        <v>3.2222036152385334</v>
      </c>
      <c r="W20">
        <f t="shared" si="8"/>
        <v>401.83543750000001</v>
      </c>
      <c r="X20">
        <f t="shared" si="9"/>
        <v>287.32888085644475</v>
      </c>
      <c r="Y20">
        <f t="shared" si="10"/>
        <v>28.972882810724869</v>
      </c>
      <c r="Z20">
        <f t="shared" si="11"/>
        <v>40.519181382607343</v>
      </c>
      <c r="AA20" s="1">
        <f t="shared" si="12"/>
        <v>3.2222036152385334</v>
      </c>
      <c r="AB20" s="1">
        <f t="shared" si="13"/>
        <v>5.0627667423300445E-2</v>
      </c>
      <c r="AC20">
        <f>IF(LEFT(DX20,1)&lt;&gt;"0",IF(LEFT(DX20,1)="1",3,DY20),[1]Measurements!$D$5+[1]Measurements!$E$5*(EP20*EI20/([1]Measurements!$K$5*1000))+[1]Measurements!$F$5*(EP20*EI20/([1]Measurements!$K$5*1000))*MAX(MIN(DV20,[1]Measurements!$J$5),[1]Measurements!$I$5)*MAX(MIN(DV20,[1]Measurements!$J$5),[1]Measurements!$I$5)+[1]Measurements!$G$5*MAX(MIN(DV20,[1]Measurements!$J$5),[1]Measurements!$I$5)*(EP20*EI20/([1]Measurements!$K$5*1000))+[1]Measurements!$H$5*(EP20*EI20/([1]Measurements!$K$5*1000))*(EP20*EI20/([1]Measurements!$K$5*1000)))</f>
        <v>3.0233511950559993</v>
      </c>
      <c r="AD20">
        <f t="shared" si="14"/>
        <v>5.0161356983000047E-2</v>
      </c>
      <c r="AE20">
        <f t="shared" si="15"/>
        <v>3.1392386167688191E-2</v>
      </c>
      <c r="AF20">
        <f t="shared" si="16"/>
        <v>193.80409463049736</v>
      </c>
      <c r="AG20">
        <f>(EK20+(AF20+2*0.95*0.0000000567*(((EK20+[1]Measurements!$B$7)+273)^4-(EK20+273)^4)-44100*T20)/(1.84*29.3*AC20+8*0.95*0.0000000567*(EK20+273)^3))</f>
        <v>31.738863265736967</v>
      </c>
      <c r="AH20">
        <f>([1]Measurements!$C$7*EL20+[1]Measurements!$D$7*EM20+[1]Measurements!$E$7*AG20)</f>
        <v>31.182281249999999</v>
      </c>
      <c r="AI20">
        <f t="shared" si="17"/>
        <v>4.5584788864999526</v>
      </c>
      <c r="AJ20">
        <f t="shared" si="18"/>
        <v>54.859378900931802</v>
      </c>
      <c r="AK20">
        <f t="shared" si="19"/>
        <v>2.4614284348107418</v>
      </c>
      <c r="AL20">
        <f t="shared" si="20"/>
        <v>4.4867960303665306</v>
      </c>
      <c r="AM20">
        <f t="shared" si="21"/>
        <v>2.0970504516892108</v>
      </c>
      <c r="AN20" s="1">
        <f t="shared" si="22"/>
        <v>-47.664051983003013</v>
      </c>
      <c r="AO20" s="1">
        <f t="shared" si="23"/>
        <v>-45.324809494766519</v>
      </c>
      <c r="AP20" s="1">
        <f>2*0.95*0.0000000567*(((EK20+[1]Measurements!$B$7)+273)^4-(AH20+273)^4)</f>
        <v>-3.367943208307961</v>
      </c>
      <c r="AQ20">
        <f t="shared" si="24"/>
        <v>97.44728994441985</v>
      </c>
      <c r="AR20">
        <f t="shared" si="25"/>
        <v>-2.9883389817225545</v>
      </c>
      <c r="AS20">
        <f t="shared" si="26"/>
        <v>1.08792980048581</v>
      </c>
      <c r="AT20">
        <v>409.66214983843298</v>
      </c>
      <c r="AU20">
        <v>409.62177575757602</v>
      </c>
      <c r="AV20">
        <v>-0.24449876365668899</v>
      </c>
      <c r="AW20">
        <v>66.601911990523803</v>
      </c>
      <c r="AX20" s="1">
        <f t="shared" si="27"/>
        <v>1.0808175052835152</v>
      </c>
      <c r="AY20">
        <v>23.6408323861539</v>
      </c>
      <c r="AZ20">
        <v>24.406123776223801</v>
      </c>
      <c r="BA20">
        <v>-5.8932692307588201E-5</v>
      </c>
      <c r="BB20">
        <v>77.180000000000007</v>
      </c>
      <c r="BC20">
        <v>1</v>
      </c>
      <c r="BD20">
        <v>0</v>
      </c>
      <c r="BE20">
        <f>IF(BC20*[1]Measurements!$H$13&gt;=BG20,1,(BG20/(BG20-BC20*[1]Measurements!$H$13)))</f>
        <v>1</v>
      </c>
      <c r="BF20">
        <f t="shared" si="28"/>
        <v>0</v>
      </c>
      <c r="BG20">
        <f>MAX(0,([1]Measurements!$B$13+[1]Measurements!$C$13*EP20)/(1+[1]Measurements!$D$13*EP20)*EI20/(EK20+273)*[1]Measurements!$E$13)</f>
        <v>52584.442724125409</v>
      </c>
      <c r="BH20" t="s">
        <v>297</v>
      </c>
      <c r="BI20">
        <v>10288.9</v>
      </c>
      <c r="BJ20">
        <v>1.016</v>
      </c>
      <c r="BK20">
        <v>4.5720000000000001</v>
      </c>
      <c r="BL20">
        <f t="shared" si="29"/>
        <v>0.77777777777777779</v>
      </c>
      <c r="BM20">
        <v>-1</v>
      </c>
      <c r="BN20" t="s">
        <v>361</v>
      </c>
      <c r="BO20">
        <v>10156.799999999999</v>
      </c>
      <c r="BP20">
        <v>998.38323076923098</v>
      </c>
      <c r="BQ20">
        <v>1005.42</v>
      </c>
      <c r="BR20">
        <f t="shared" si="30"/>
        <v>6.9988355421306547E-3</v>
      </c>
      <c r="BS20">
        <v>0.5</v>
      </c>
      <c r="BT20">
        <f t="shared" si="31"/>
        <v>1009.1886751971489</v>
      </c>
      <c r="BU20">
        <f t="shared" si="32"/>
        <v>3.2222036152385334</v>
      </c>
      <c r="BV20">
        <f t="shared" si="33"/>
        <v>3.5315727843427775</v>
      </c>
      <c r="BW20">
        <f t="shared" si="34"/>
        <v>4.183760399821876E-3</v>
      </c>
      <c r="BX20">
        <f t="shared" si="35"/>
        <v>-0.99545264665512923</v>
      </c>
      <c r="BY20">
        <f t="shared" si="36"/>
        <v>1.3045907328477993</v>
      </c>
      <c r="BZ20" t="s">
        <v>299</v>
      </c>
      <c r="CA20">
        <v>0</v>
      </c>
      <c r="CB20">
        <f t="shared" si="37"/>
        <v>1.3045907328477993</v>
      </c>
      <c r="CC20">
        <f t="shared" si="38"/>
        <v>0.99870244203134229</v>
      </c>
      <c r="CD20">
        <f t="shared" si="39"/>
        <v>7.0079287359056941E-3</v>
      </c>
      <c r="CE20">
        <f t="shared" si="40"/>
        <v>-306.31240783384209</v>
      </c>
      <c r="CF20">
        <f t="shared" si="41"/>
        <v>7.0059151803148756E-3</v>
      </c>
      <c r="CG20">
        <f t="shared" si="42"/>
        <v>-281.45331833520811</v>
      </c>
      <c r="CH20">
        <f t="shared" si="43"/>
        <v>9.1572841004914459E-6</v>
      </c>
      <c r="CI20">
        <f t="shared" si="44"/>
        <v>0.99999084271589955</v>
      </c>
      <c r="CJ20">
        <v>624</v>
      </c>
      <c r="CK20">
        <v>290</v>
      </c>
      <c r="CL20">
        <v>1005.42</v>
      </c>
      <c r="CM20">
        <v>35</v>
      </c>
      <c r="CN20">
        <v>10156.799999999999</v>
      </c>
      <c r="CO20">
        <v>1002.56</v>
      </c>
      <c r="CP20">
        <v>2.86</v>
      </c>
      <c r="CQ20">
        <v>300</v>
      </c>
      <c r="CR20">
        <v>24.1</v>
      </c>
      <c r="CS20">
        <v>1001.3834561859099</v>
      </c>
      <c r="CT20">
        <v>1.58064013444977</v>
      </c>
      <c r="CU20">
        <v>1.19186124044666</v>
      </c>
      <c r="CV20">
        <v>1.41230251423067</v>
      </c>
      <c r="CW20">
        <v>2.48044494278424E-2</v>
      </c>
      <c r="CX20">
        <v>-7.3862758620689703E-3</v>
      </c>
      <c r="CY20">
        <v>290</v>
      </c>
      <c r="CZ20">
        <v>1002.32</v>
      </c>
      <c r="DA20">
        <v>805</v>
      </c>
      <c r="DB20">
        <v>10101.1</v>
      </c>
      <c r="DC20">
        <v>1002.56</v>
      </c>
      <c r="DD20">
        <v>-0.24</v>
      </c>
      <c r="DR20">
        <f>[1]Measurements!$B$11*EQ20+[1]Measurements!$C$11*ER20+[1]Measurements!$F$11*FC20*(1-FF20)</f>
        <v>1200.006875</v>
      </c>
      <c r="DS20">
        <f t="shared" si="45"/>
        <v>1009.1886751971489</v>
      </c>
      <c r="DT20">
        <f>([1]Measurements!$B$11*[1]Measurements!$D$9+[1]Measurements!$C$11*[1]Measurements!$D$9+[1]Measurements!$F$11*((FP20+FH20)/MAX(FP20+FH20+FQ20, 0.1)*[1]Measurements!$I$9+FQ20/MAX(FP20+FH20+FQ20, 0.1)*[1]Measurements!$J$9))/([1]Measurements!$B$11+[1]Measurements!$C$11+[1]Measurements!$F$11)</f>
        <v>0.84098574451679609</v>
      </c>
      <c r="DU20">
        <f>([1]Measurements!$B$11*[1]Measurements!$K$9+[1]Measurements!$C$11*[1]Measurements!$K$9+[1]Measurements!$F$11*((FP20+FH20)/MAX(FP20+FH20+FQ20, 0.1)*[1]Measurements!$P$9+FQ20/MAX(FP20+FH20+FQ20, 0.1)*[1]Measurements!$Q$9))/([1]Measurements!$B$11+[1]Measurements!$C$11+[1]Measurements!$F$11)</f>
        <v>0.1615024869174165</v>
      </c>
      <c r="DV20">
        <v>2</v>
      </c>
      <c r="DW20">
        <v>0.5</v>
      </c>
      <c r="DX20" t="s">
        <v>300</v>
      </c>
      <c r="DY20">
        <v>2</v>
      </c>
      <c r="DZ20" t="b">
        <v>1</v>
      </c>
      <c r="EA20">
        <v>1681985779.5999999</v>
      </c>
      <c r="EB20">
        <v>401.83543750000001</v>
      </c>
      <c r="EC20">
        <v>399.98543749999999</v>
      </c>
      <c r="ED20">
        <v>24.410393750000001</v>
      </c>
      <c r="EE20">
        <v>23.640731250000002</v>
      </c>
      <c r="EF20">
        <v>401.9545</v>
      </c>
      <c r="EG20">
        <v>23.274899999999999</v>
      </c>
      <c r="EH20">
        <v>275.8021875</v>
      </c>
      <c r="EI20">
        <v>100.73531250000001</v>
      </c>
      <c r="EJ20">
        <v>9.9948906249999997E-2</v>
      </c>
      <c r="EK20">
        <v>30.904206250000001</v>
      </c>
      <c r="EL20">
        <v>31.182281249999999</v>
      </c>
      <c r="EM20">
        <v>24.2788</v>
      </c>
      <c r="EN20">
        <v>0</v>
      </c>
      <c r="EO20">
        <v>0</v>
      </c>
      <c r="EP20">
        <v>10000.546875</v>
      </c>
      <c r="EQ20">
        <v>0</v>
      </c>
      <c r="ER20">
        <v>293.66568749999999</v>
      </c>
      <c r="ES20">
        <v>1.85001304375</v>
      </c>
      <c r="ET20">
        <v>411.88981250000001</v>
      </c>
      <c r="EU20">
        <v>409.67037499999998</v>
      </c>
      <c r="EV20">
        <v>0.76965324999999996</v>
      </c>
      <c r="EW20">
        <v>399.98543749999999</v>
      </c>
      <c r="EX20">
        <v>23.640731250000002</v>
      </c>
      <c r="EY20">
        <v>2.4589893749999998</v>
      </c>
      <c r="EZ20">
        <v>2.3814574999999998</v>
      </c>
      <c r="FA20">
        <v>20.75755625</v>
      </c>
      <c r="FB20">
        <v>20.238231249999998</v>
      </c>
      <c r="FC20">
        <v>1200.006875</v>
      </c>
      <c r="FD20">
        <v>0.96700287500000004</v>
      </c>
      <c r="FE20">
        <v>3.2996875000000002E-2</v>
      </c>
      <c r="FF20">
        <v>0</v>
      </c>
      <c r="FG20">
        <v>1001.872125</v>
      </c>
      <c r="FH20">
        <v>4.9997999999999996</v>
      </c>
      <c r="FI20">
        <v>12301.456249999999</v>
      </c>
      <c r="FJ20">
        <v>11590.268749999999</v>
      </c>
      <c r="FK20">
        <v>37.761625000000002</v>
      </c>
      <c r="FL20">
        <v>39.686999999999998</v>
      </c>
      <c r="FM20">
        <v>38.315937499999997</v>
      </c>
      <c r="FN20">
        <v>39.53875</v>
      </c>
      <c r="FO20">
        <v>40.440937499999997</v>
      </c>
      <c r="FP20">
        <v>1155.576875</v>
      </c>
      <c r="FQ20">
        <v>39.43</v>
      </c>
      <c r="FR20">
        <v>0</v>
      </c>
      <c r="FS20">
        <v>120.5</v>
      </c>
      <c r="FT20">
        <v>0</v>
      </c>
      <c r="FU20">
        <v>998.38323076923098</v>
      </c>
      <c r="FV20">
        <v>-259.76164120143898</v>
      </c>
      <c r="FW20">
        <v>-3188.90256620231</v>
      </c>
      <c r="FX20">
        <v>12258.5769230769</v>
      </c>
      <c r="FY20">
        <v>15</v>
      </c>
      <c r="FZ20">
        <v>0</v>
      </c>
      <c r="GA20" t="s">
        <v>301</v>
      </c>
      <c r="GB20">
        <v>1677862641</v>
      </c>
      <c r="GC20">
        <v>1677862632</v>
      </c>
      <c r="GD20">
        <v>0</v>
      </c>
      <c r="GE20">
        <v>1.395</v>
      </c>
      <c r="GF20">
        <v>0.15</v>
      </c>
      <c r="GG20">
        <v>3.0830000000000002</v>
      </c>
      <c r="GH20">
        <v>0.99099999999999999</v>
      </c>
      <c r="GI20">
        <v>401</v>
      </c>
      <c r="GJ20">
        <v>15</v>
      </c>
      <c r="GK20">
        <v>0.55000000000000004</v>
      </c>
      <c r="GL20">
        <v>0.16</v>
      </c>
      <c r="GM20">
        <v>3.6383590333333302</v>
      </c>
      <c r="GN20">
        <v>-29.320809327272698</v>
      </c>
      <c r="GO20">
        <v>3.0357493005987202</v>
      </c>
      <c r="GP20">
        <v>0</v>
      </c>
      <c r="GQ20">
        <v>1017.58305882353</v>
      </c>
      <c r="GR20">
        <v>-274.33109220469498</v>
      </c>
      <c r="GS20">
        <v>26.930509625746499</v>
      </c>
      <c r="GT20">
        <v>0</v>
      </c>
      <c r="GU20">
        <v>0.77279238095238101</v>
      </c>
      <c r="GV20">
        <v>-4.91202857142857E-2</v>
      </c>
      <c r="GW20">
        <v>5.0919381984446902E-3</v>
      </c>
      <c r="GX20">
        <v>1</v>
      </c>
      <c r="GY20">
        <v>1</v>
      </c>
      <c r="GZ20">
        <v>3</v>
      </c>
      <c r="HA20" t="s">
        <v>334</v>
      </c>
      <c r="HB20">
        <v>2.86842</v>
      </c>
      <c r="HC20">
        <v>2.7594500000000002</v>
      </c>
      <c r="HD20">
        <v>8.8443599999999997E-2</v>
      </c>
      <c r="HE20">
        <v>8.7796600000000002E-2</v>
      </c>
      <c r="HF20">
        <v>0.10996400000000001</v>
      </c>
      <c r="HG20">
        <v>0.10947</v>
      </c>
      <c r="HH20">
        <v>24888</v>
      </c>
      <c r="HI20">
        <v>19605.8</v>
      </c>
      <c r="HJ20">
        <v>28607.8</v>
      </c>
      <c r="HK20">
        <v>22481.3</v>
      </c>
      <c r="HL20">
        <v>41707.300000000003</v>
      </c>
      <c r="HM20">
        <v>31739.3</v>
      </c>
      <c r="HN20">
        <v>53383.5</v>
      </c>
      <c r="HO20">
        <v>40251.300000000003</v>
      </c>
      <c r="HP20">
        <v>1.50223</v>
      </c>
      <c r="HQ20">
        <v>2.5669</v>
      </c>
      <c r="HR20">
        <v>0.13778399999999999</v>
      </c>
      <c r="HS20">
        <v>-0.18692</v>
      </c>
      <c r="HT20">
        <v>28.9574</v>
      </c>
      <c r="HU20">
        <v>27.3491</v>
      </c>
      <c r="HV20">
        <v>43.273000000000003</v>
      </c>
      <c r="HW20">
        <v>34.11</v>
      </c>
      <c r="HX20">
        <v>23.0946</v>
      </c>
      <c r="HY20">
        <v>62.816400000000002</v>
      </c>
      <c r="HZ20">
        <v>0</v>
      </c>
      <c r="IA20">
        <v>2</v>
      </c>
      <c r="IB20">
        <v>0.19257099999999999</v>
      </c>
      <c r="IC20">
        <v>0</v>
      </c>
      <c r="ID20">
        <v>20.2622</v>
      </c>
      <c r="IE20">
        <v>5.2517300000000002</v>
      </c>
      <c r="IF20">
        <v>11.986000000000001</v>
      </c>
      <c r="IG20">
        <v>4.9817</v>
      </c>
      <c r="IH20">
        <v>3.2977500000000002</v>
      </c>
      <c r="II20">
        <v>9999</v>
      </c>
      <c r="IJ20">
        <v>9999</v>
      </c>
      <c r="IK20">
        <v>9999</v>
      </c>
      <c r="IL20">
        <v>999.9</v>
      </c>
      <c r="IM20">
        <v>4.9703900000000001</v>
      </c>
      <c r="IN20">
        <v>1.8746799999999999</v>
      </c>
      <c r="IO20">
        <v>1.87087</v>
      </c>
      <c r="IP20">
        <v>1.8745799999999999</v>
      </c>
      <c r="IQ20">
        <v>1.87053</v>
      </c>
      <c r="IR20">
        <v>1.8737699999999999</v>
      </c>
      <c r="IS20">
        <v>1.8757699999999999</v>
      </c>
      <c r="IT20">
        <v>1.8742399999999999</v>
      </c>
      <c r="IU20">
        <v>0</v>
      </c>
      <c r="IV20">
        <v>0</v>
      </c>
      <c r="IW20">
        <v>0</v>
      </c>
      <c r="IX20">
        <v>0</v>
      </c>
      <c r="IY20" t="s">
        <v>303</v>
      </c>
      <c r="IZ20" t="s">
        <v>304</v>
      </c>
      <c r="JA20" t="s">
        <v>305</v>
      </c>
      <c r="JB20" t="s">
        <v>305</v>
      </c>
      <c r="JC20" t="s">
        <v>305</v>
      </c>
      <c r="JD20" t="s">
        <v>305</v>
      </c>
      <c r="JE20">
        <v>0</v>
      </c>
      <c r="JF20">
        <v>100</v>
      </c>
      <c r="JG20">
        <v>100</v>
      </c>
      <c r="JH20">
        <v>-0.13200000000000001</v>
      </c>
      <c r="JI20">
        <v>1.1354</v>
      </c>
      <c r="JJ20">
        <v>-1.9404448357930499</v>
      </c>
      <c r="JK20">
        <v>3.7615693108519802E-3</v>
      </c>
      <c r="JL20">
        <v>2.0286125053024199E-6</v>
      </c>
      <c r="JM20">
        <v>-2.8431522489916698E-10</v>
      </c>
      <c r="JN20">
        <v>0.442181787969469</v>
      </c>
      <c r="JO20">
        <v>5.99824452263635E-2</v>
      </c>
      <c r="JP20">
        <v>-2.0351725269219302E-3</v>
      </c>
      <c r="JQ20">
        <v>3.1702326575559498E-5</v>
      </c>
      <c r="JR20">
        <v>3</v>
      </c>
      <c r="JS20">
        <v>2024</v>
      </c>
      <c r="JT20">
        <v>2</v>
      </c>
      <c r="JU20">
        <v>24</v>
      </c>
      <c r="JV20">
        <v>68719.100000000006</v>
      </c>
      <c r="JW20">
        <v>68719.3</v>
      </c>
      <c r="JX20">
        <v>1.34521</v>
      </c>
      <c r="JY20">
        <v>2.4365199999999998</v>
      </c>
      <c r="JZ20">
        <v>2.1484399999999999</v>
      </c>
      <c r="KA20">
        <v>2.6208499999999999</v>
      </c>
      <c r="KB20">
        <v>2.2497600000000002</v>
      </c>
      <c r="KC20">
        <v>2.47681</v>
      </c>
      <c r="KD20">
        <v>37.674500000000002</v>
      </c>
      <c r="KE20">
        <v>15.3316</v>
      </c>
      <c r="KF20">
        <v>18</v>
      </c>
      <c r="KG20">
        <v>258.774</v>
      </c>
      <c r="KH20">
        <v>1113.57</v>
      </c>
      <c r="KI20">
        <v>30.316700000000001</v>
      </c>
      <c r="KJ20">
        <v>30.092099999999999</v>
      </c>
      <c r="KK20">
        <v>30.000299999999999</v>
      </c>
      <c r="KL20">
        <v>29.954899999999999</v>
      </c>
      <c r="KM20">
        <v>29.8444</v>
      </c>
      <c r="KN20">
        <v>26.953199999999999</v>
      </c>
      <c r="KO20">
        <v>-30</v>
      </c>
      <c r="KP20">
        <v>-30</v>
      </c>
      <c r="KQ20">
        <v>-999.9</v>
      </c>
      <c r="KR20">
        <v>400</v>
      </c>
      <c r="KS20">
        <v>0</v>
      </c>
      <c r="KT20">
        <v>101.55</v>
      </c>
      <c r="KU20">
        <v>86.406400000000005</v>
      </c>
    </row>
    <row r="21" spans="1:307" x14ac:dyDescent="0.35">
      <c r="A21">
        <f t="shared" si="48"/>
        <v>17</v>
      </c>
      <c r="B21">
        <v>4</v>
      </c>
      <c r="C21" t="s">
        <v>521</v>
      </c>
      <c r="D21" t="s">
        <v>527</v>
      </c>
      <c r="E21">
        <v>1</v>
      </c>
      <c r="F21">
        <v>2</v>
      </c>
      <c r="G21">
        <v>20</v>
      </c>
      <c r="H21">
        <v>1681985861.0999999</v>
      </c>
      <c r="I21">
        <v>2160.0999999046298</v>
      </c>
      <c r="J21" t="s">
        <v>362</v>
      </c>
      <c r="K21" t="s">
        <v>363</v>
      </c>
      <c r="L21" s="6">
        <f t="shared" si="47"/>
        <v>8.4490740740739145E-4</v>
      </c>
      <c r="M21">
        <v>15</v>
      </c>
      <c r="N21">
        <f t="shared" si="0"/>
        <v>2.123566007192482</v>
      </c>
      <c r="O21">
        <f t="shared" si="1"/>
        <v>0.62464663314503177</v>
      </c>
      <c r="P21" s="1">
        <f t="shared" si="2"/>
        <v>0.8754481425420535</v>
      </c>
      <c r="Q21">
        <f t="shared" si="3"/>
        <v>0.73963142356455291</v>
      </c>
      <c r="R21">
        <f t="shared" si="4"/>
        <v>2.1383832158479477</v>
      </c>
      <c r="S21">
        <v>1681985853.0999999</v>
      </c>
      <c r="T21">
        <f t="shared" si="5"/>
        <v>7.5715283738245704E-3</v>
      </c>
      <c r="U21">
        <f t="shared" si="6"/>
        <v>7.5715283738245702</v>
      </c>
      <c r="V21">
        <f t="shared" si="7"/>
        <v>16.07864027714723</v>
      </c>
      <c r="W21">
        <f t="shared" si="8"/>
        <v>395.007133333333</v>
      </c>
      <c r="X21">
        <f t="shared" si="9"/>
        <v>345.80826116752763</v>
      </c>
      <c r="Y21">
        <f t="shared" si="10"/>
        <v>34.868433113913831</v>
      </c>
      <c r="Z21">
        <f t="shared" si="11"/>
        <v>39.829238785824337</v>
      </c>
      <c r="AA21" s="1">
        <f t="shared" si="12"/>
        <v>16.07864027714723</v>
      </c>
      <c r="AB21" s="1">
        <f t="shared" si="13"/>
        <v>0.67927491917580207</v>
      </c>
      <c r="AC21">
        <f>IF(LEFT(DX21,1)&lt;&gt;"0",IF(LEFT(DX21,1)="1",3,DY21),[1]Measurements!$D$5+[1]Measurements!$E$5*(EP21*EI21/([1]Measurements!$K$5*1000))+[1]Measurements!$F$5*(EP21*EI21/([1]Measurements!$K$5*1000))*MAX(MIN(DV21,[1]Measurements!$J$5),[1]Measurements!$I$5)*MAX(MIN(DV21,[1]Measurements!$J$5),[1]Measurements!$I$5)+[1]Measurements!$G$5*MAX(MIN(DV21,[1]Measurements!$J$5),[1]Measurements!$I$5)*(EP21*EI21/([1]Measurements!$K$5*1000))+[1]Measurements!$H$5*(EP21*EI21/([1]Measurements!$K$5*1000))*(EP21*EI21/([1]Measurements!$K$5*1000)))</f>
        <v>3.0206974415761807</v>
      </c>
      <c r="AD21">
        <f t="shared" si="14"/>
        <v>0.60444757443477626</v>
      </c>
      <c r="AE21">
        <f t="shared" si="15"/>
        <v>0.38381352733297536</v>
      </c>
      <c r="AF21">
        <f t="shared" si="16"/>
        <v>193.80026631180561</v>
      </c>
      <c r="AG21">
        <f>(EK21+(AF21+2*0.95*0.0000000567*(((EK21+[1]Measurements!$B$7)+273)^4-(EK21+273)^4)-44100*T21)/(1.84*29.3*AC21+8*0.95*0.0000000567*(EK21+273)^3))</f>
        <v>29.971950026871571</v>
      </c>
      <c r="AH21">
        <f>([1]Measurements!$C$7*EL21+[1]Measurements!$D$7*EM21+[1]Measurements!$E$7*AG21)</f>
        <v>29.260560000000002</v>
      </c>
      <c r="AI21">
        <f t="shared" si="17"/>
        <v>4.0828108614716552</v>
      </c>
      <c r="AJ21">
        <f t="shared" si="18"/>
        <v>64.295555571414454</v>
      </c>
      <c r="AK21">
        <f t="shared" si="19"/>
        <v>2.8632611767871903</v>
      </c>
      <c r="AL21">
        <f t="shared" si="20"/>
        <v>4.4532800927536966</v>
      </c>
      <c r="AM21">
        <f t="shared" si="21"/>
        <v>1.2195496846844649</v>
      </c>
      <c r="AN21" s="1">
        <f t="shared" si="22"/>
        <v>-333.90440128566354</v>
      </c>
      <c r="AO21" s="1">
        <f t="shared" si="23"/>
        <v>246.28083834316666</v>
      </c>
      <c r="AP21" s="1">
        <f>2*0.95*0.0000000567*(((EK21+[1]Measurements!$B$7)+273)^4-(AH21+273)^4)</f>
        <v>18.131638149138006</v>
      </c>
      <c r="AQ21">
        <f t="shared" si="24"/>
        <v>124.30834151844675</v>
      </c>
      <c r="AR21">
        <f t="shared" si="25"/>
        <v>4.2125519743356117</v>
      </c>
      <c r="AS21">
        <f t="shared" si="26"/>
        <v>6.7438960698880965</v>
      </c>
      <c r="AT21">
        <v>409.66548386744802</v>
      </c>
      <c r="AU21">
        <v>402.41519393939399</v>
      </c>
      <c r="AV21">
        <v>-0.488004327814969</v>
      </c>
      <c r="AW21">
        <v>66.600492072260906</v>
      </c>
      <c r="AX21" s="1">
        <f t="shared" si="27"/>
        <v>7.5715283738245702</v>
      </c>
      <c r="AY21">
        <v>23.639744339125901</v>
      </c>
      <c r="AZ21">
        <v>28.629518181818199</v>
      </c>
      <c r="BA21">
        <v>3.1184090909092899E-2</v>
      </c>
      <c r="BB21">
        <v>77.180000000000007</v>
      </c>
      <c r="BC21">
        <v>6</v>
      </c>
      <c r="BD21">
        <v>2</v>
      </c>
      <c r="BE21">
        <f>IF(BC21*[1]Measurements!$H$13&gt;=BG21,1,(BG21/(BG21-BC21*[1]Measurements!$H$13)))</f>
        <v>1</v>
      </c>
      <c r="BF21">
        <f t="shared" si="28"/>
        <v>0</v>
      </c>
      <c r="BG21">
        <f>MAX(0,([1]Measurements!$B$13+[1]Measurements!$C$13*EP21)/(1+[1]Measurements!$D$13*EP21)*EI21/(EK21+273)*[1]Measurements!$E$13)</f>
        <v>52526.208517577797</v>
      </c>
      <c r="BH21" t="s">
        <v>297</v>
      </c>
      <c r="BI21">
        <v>10288.9</v>
      </c>
      <c r="BJ21">
        <v>1.016</v>
      </c>
      <c r="BK21">
        <v>4.5720000000000001</v>
      </c>
      <c r="BL21">
        <f t="shared" si="29"/>
        <v>0.77777777777777779</v>
      </c>
      <c r="BM21">
        <v>-1</v>
      </c>
      <c r="BN21" t="s">
        <v>364</v>
      </c>
      <c r="BO21">
        <v>10127.5</v>
      </c>
      <c r="BP21">
        <v>924.93457692307697</v>
      </c>
      <c r="BQ21">
        <v>1090.5144741046699</v>
      </c>
      <c r="BR21">
        <f t="shared" si="30"/>
        <v>0.15183649654676679</v>
      </c>
      <c r="BS21">
        <v>0.5</v>
      </c>
      <c r="BT21">
        <f t="shared" si="31"/>
        <v>1009.1643195397932</v>
      </c>
      <c r="BU21">
        <f t="shared" si="32"/>
        <v>16.07864027714723</v>
      </c>
      <c r="BV21">
        <f t="shared" si="33"/>
        <v>76.61398735946203</v>
      </c>
      <c r="BW21">
        <f t="shared" si="34"/>
        <v>1.6923547480290981E-2</v>
      </c>
      <c r="BX21">
        <f t="shared" si="35"/>
        <v>-0.99580748343230052</v>
      </c>
      <c r="BY21">
        <f t="shared" si="36"/>
        <v>1.3047228365404422</v>
      </c>
      <c r="BZ21" t="s">
        <v>299</v>
      </c>
      <c r="CA21">
        <v>0</v>
      </c>
      <c r="CB21">
        <f t="shared" si="37"/>
        <v>1.3047228365404422</v>
      </c>
      <c r="CC21">
        <f t="shared" si="38"/>
        <v>0.99880357127986619</v>
      </c>
      <c r="CD21">
        <f t="shared" si="39"/>
        <v>0.15201837569743934</v>
      </c>
      <c r="CE21">
        <f t="shared" si="40"/>
        <v>-332.36925420640449</v>
      </c>
      <c r="CF21">
        <f t="shared" si="41"/>
        <v>0.15197809002684792</v>
      </c>
      <c r="CG21">
        <f t="shared" si="42"/>
        <v>-305.3831479484449</v>
      </c>
      <c r="CH21">
        <f t="shared" si="43"/>
        <v>2.144387844230511E-4</v>
      </c>
      <c r="CI21">
        <f t="shared" si="44"/>
        <v>0.99978556121557693</v>
      </c>
      <c r="CJ21">
        <v>625</v>
      </c>
      <c r="CK21">
        <v>290</v>
      </c>
      <c r="CL21">
        <v>1056.29</v>
      </c>
      <c r="CM21">
        <v>95</v>
      </c>
      <c r="CN21">
        <v>10127.5</v>
      </c>
      <c r="CO21">
        <v>1052.3</v>
      </c>
      <c r="CP21">
        <v>3.99</v>
      </c>
      <c r="CQ21">
        <v>300</v>
      </c>
      <c r="CR21">
        <v>24.1</v>
      </c>
      <c r="CS21">
        <v>1090.5144741046699</v>
      </c>
      <c r="CT21">
        <v>1.83577674484168</v>
      </c>
      <c r="CU21">
        <v>-38.698315264895299</v>
      </c>
      <c r="CV21">
        <v>1.6374260792837501</v>
      </c>
      <c r="CW21">
        <v>0.95226309331816505</v>
      </c>
      <c r="CX21">
        <v>-7.3731964404894403E-3</v>
      </c>
      <c r="CY21">
        <v>290</v>
      </c>
      <c r="CZ21">
        <v>1047.78</v>
      </c>
      <c r="DA21">
        <v>645</v>
      </c>
      <c r="DB21">
        <v>10092.4</v>
      </c>
      <c r="DC21">
        <v>1052.17</v>
      </c>
      <c r="DD21">
        <v>-4.3899999999999997</v>
      </c>
      <c r="DR21">
        <f>[1]Measurements!$B$11*EQ21+[1]Measurements!$C$11*ER21+[1]Measurements!$F$11*FC21*(1-FF21)</f>
        <v>1199.9773333333301</v>
      </c>
      <c r="DS21">
        <f t="shared" si="45"/>
        <v>1009.1643195397932</v>
      </c>
      <c r="DT21">
        <f>([1]Measurements!$B$11*[1]Measurements!$D$9+[1]Measurements!$C$11*[1]Measurements!$D$9+[1]Measurements!$F$11*((FP21+FH21)/MAX(FP21+FH21+FQ21, 0.1)*[1]Measurements!$I$9+FQ21/MAX(FP21+FH21+FQ21, 0.1)*[1]Measurements!$J$9))/([1]Measurements!$B$11+[1]Measurements!$C$11+[1]Measurements!$F$11)</f>
        <v>0.84098615157713752</v>
      </c>
      <c r="DU21">
        <f>([1]Measurements!$B$11*[1]Measurements!$K$9+[1]Measurements!$C$11*[1]Measurements!$K$9+[1]Measurements!$F$11*((FP21+FH21)/MAX(FP21+FH21+FQ21, 0.1)*[1]Measurements!$P$9+FQ21/MAX(FP21+FH21+FQ21, 0.1)*[1]Measurements!$Q$9))/([1]Measurements!$B$11+[1]Measurements!$C$11+[1]Measurements!$F$11)</f>
        <v>0.16150327254387539</v>
      </c>
      <c r="DV21">
        <v>2</v>
      </c>
      <c r="DW21">
        <v>0.5</v>
      </c>
      <c r="DX21" t="s">
        <v>300</v>
      </c>
      <c r="DY21">
        <v>2</v>
      </c>
      <c r="DZ21" t="b">
        <v>1</v>
      </c>
      <c r="EA21">
        <v>1681985853.0999999</v>
      </c>
      <c r="EB21">
        <v>395.007133333333</v>
      </c>
      <c r="EC21">
        <v>399.99793333333298</v>
      </c>
      <c r="ED21">
        <v>28.396439999999998</v>
      </c>
      <c r="EE21">
        <v>23.640826666666701</v>
      </c>
      <c r="EF21">
        <v>395.16199999999998</v>
      </c>
      <c r="EG21">
        <v>27.256519999999998</v>
      </c>
      <c r="EH21">
        <v>275.56459999999998</v>
      </c>
      <c r="EI21">
        <v>100.731666666667</v>
      </c>
      <c r="EJ21">
        <v>0.10002832</v>
      </c>
      <c r="EK21">
        <v>30.772860000000001</v>
      </c>
      <c r="EL21">
        <v>29.260560000000002</v>
      </c>
      <c r="EM21">
        <v>24.402506666666699</v>
      </c>
      <c r="EN21">
        <v>0</v>
      </c>
      <c r="EO21">
        <v>0</v>
      </c>
      <c r="EP21">
        <v>9984.8786666666692</v>
      </c>
      <c r="EQ21">
        <v>0</v>
      </c>
      <c r="ER21">
        <v>415.05233333333302</v>
      </c>
      <c r="ES21">
        <v>-4.9908423333333296</v>
      </c>
      <c r="ET21">
        <v>406.551266666667</v>
      </c>
      <c r="EU21">
        <v>409.6832</v>
      </c>
      <c r="EV21">
        <v>4.7556173333333298</v>
      </c>
      <c r="EW21">
        <v>399.99793333333298</v>
      </c>
      <c r="EX21">
        <v>23.640826666666701</v>
      </c>
      <c r="EY21">
        <v>2.8604219999999998</v>
      </c>
      <c r="EZ21">
        <v>2.38138133333333</v>
      </c>
      <c r="FA21">
        <v>23.236733333333301</v>
      </c>
      <c r="FB21">
        <v>20.237726666666699</v>
      </c>
      <c r="FC21">
        <v>1199.9773333333301</v>
      </c>
      <c r="FD21">
        <v>0.966990866666667</v>
      </c>
      <c r="FE21">
        <v>3.3009113333333298E-2</v>
      </c>
      <c r="FF21">
        <v>0</v>
      </c>
      <c r="FG21">
        <v>925.96439999999996</v>
      </c>
      <c r="FH21">
        <v>4.9997999999999996</v>
      </c>
      <c r="FI21">
        <v>11526.42</v>
      </c>
      <c r="FJ21">
        <v>11589.946666666699</v>
      </c>
      <c r="FK21">
        <v>37.7541333333333</v>
      </c>
      <c r="FL21">
        <v>39.537199999999999</v>
      </c>
      <c r="FM21">
        <v>38.2541333333333</v>
      </c>
      <c r="FN21">
        <v>39.416333333333299</v>
      </c>
      <c r="FO21">
        <v>40.436999999999998</v>
      </c>
      <c r="FP21">
        <v>1155.5326666666699</v>
      </c>
      <c r="FQ21">
        <v>39.445333333333302</v>
      </c>
      <c r="FR21">
        <v>0</v>
      </c>
      <c r="FS21">
        <v>71.5</v>
      </c>
      <c r="FT21">
        <v>0</v>
      </c>
      <c r="FU21">
        <v>924.93457692307697</v>
      </c>
      <c r="FV21">
        <v>-202.36933346276999</v>
      </c>
      <c r="FW21">
        <v>-2454.4239331281401</v>
      </c>
      <c r="FX21">
        <v>11514.4038461538</v>
      </c>
      <c r="FY21">
        <v>15</v>
      </c>
      <c r="FZ21">
        <v>0</v>
      </c>
      <c r="GA21" t="s">
        <v>301</v>
      </c>
      <c r="GB21">
        <v>1677862641</v>
      </c>
      <c r="GC21">
        <v>1677862632</v>
      </c>
      <c r="GD21">
        <v>0</v>
      </c>
      <c r="GE21">
        <v>1.395</v>
      </c>
      <c r="GF21">
        <v>0.15</v>
      </c>
      <c r="GG21">
        <v>3.0830000000000002</v>
      </c>
      <c r="GH21">
        <v>0.99099999999999999</v>
      </c>
      <c r="GI21">
        <v>401</v>
      </c>
      <c r="GJ21">
        <v>15</v>
      </c>
      <c r="GK21">
        <v>0.55000000000000004</v>
      </c>
      <c r="GL21">
        <v>0.16</v>
      </c>
      <c r="GM21">
        <v>-1.8424869047618999</v>
      </c>
      <c r="GN21">
        <v>-56.102576493506497</v>
      </c>
      <c r="GO21">
        <v>5.8024623938065503</v>
      </c>
      <c r="GP21">
        <v>0</v>
      </c>
      <c r="GQ21">
        <v>936.08900000000006</v>
      </c>
      <c r="GR21">
        <v>-218.198747209375</v>
      </c>
      <c r="GS21">
        <v>21.465356670691499</v>
      </c>
      <c r="GT21">
        <v>0</v>
      </c>
      <c r="GU21">
        <v>4.5992119047618996</v>
      </c>
      <c r="GV21">
        <v>2.8553376623376598</v>
      </c>
      <c r="GW21">
        <v>0.29245299330253</v>
      </c>
      <c r="GX21">
        <v>0</v>
      </c>
      <c r="GY21">
        <v>0</v>
      </c>
      <c r="GZ21">
        <v>3</v>
      </c>
      <c r="HA21" t="s">
        <v>312</v>
      </c>
      <c r="HB21">
        <v>2.8686400000000001</v>
      </c>
      <c r="HC21">
        <v>2.7593000000000001</v>
      </c>
      <c r="HD21">
        <v>8.6946700000000002E-2</v>
      </c>
      <c r="HE21">
        <v>8.7787799999999999E-2</v>
      </c>
      <c r="HF21">
        <v>0.123518</v>
      </c>
      <c r="HG21">
        <v>0.109458</v>
      </c>
      <c r="HH21">
        <v>24927.8</v>
      </c>
      <c r="HI21">
        <v>19606.599999999999</v>
      </c>
      <c r="HJ21">
        <v>28606.7</v>
      </c>
      <c r="HK21">
        <v>22482.1</v>
      </c>
      <c r="HL21">
        <v>41070.199999999997</v>
      </c>
      <c r="HM21">
        <v>31741.5</v>
      </c>
      <c r="HN21">
        <v>53381.4</v>
      </c>
      <c r="HO21">
        <v>40253.599999999999</v>
      </c>
      <c r="HP21">
        <v>1.48892</v>
      </c>
      <c r="HQ21">
        <v>2.5668299999999999</v>
      </c>
      <c r="HR21">
        <v>3.18289E-2</v>
      </c>
      <c r="HS21">
        <v>-0.15687899999999999</v>
      </c>
      <c r="HT21">
        <v>28.789200000000001</v>
      </c>
      <c r="HU21">
        <v>26.916899999999998</v>
      </c>
      <c r="HV21">
        <v>43.206000000000003</v>
      </c>
      <c r="HW21">
        <v>34.14</v>
      </c>
      <c r="HX21">
        <v>23.097799999999999</v>
      </c>
      <c r="HY21">
        <v>62.596400000000003</v>
      </c>
      <c r="HZ21">
        <v>0</v>
      </c>
      <c r="IA21">
        <v>2</v>
      </c>
      <c r="IB21">
        <v>0.19383600000000001</v>
      </c>
      <c r="IC21">
        <v>0</v>
      </c>
      <c r="ID21">
        <v>20.263000000000002</v>
      </c>
      <c r="IE21">
        <v>5.2478400000000001</v>
      </c>
      <c r="IF21">
        <v>11.9855</v>
      </c>
      <c r="IG21">
        <v>4.9818499999999997</v>
      </c>
      <c r="IH21">
        <v>3.2978800000000001</v>
      </c>
      <c r="II21">
        <v>9999</v>
      </c>
      <c r="IJ21">
        <v>9999</v>
      </c>
      <c r="IK21">
        <v>9999</v>
      </c>
      <c r="IL21">
        <v>999.9</v>
      </c>
      <c r="IM21">
        <v>4.97037</v>
      </c>
      <c r="IN21">
        <v>1.87463</v>
      </c>
      <c r="IO21">
        <v>1.8708199999999999</v>
      </c>
      <c r="IP21">
        <v>1.8745799999999999</v>
      </c>
      <c r="IQ21">
        <v>1.8704700000000001</v>
      </c>
      <c r="IR21">
        <v>1.8737600000000001</v>
      </c>
      <c r="IS21">
        <v>1.8757600000000001</v>
      </c>
      <c r="IT21">
        <v>1.8742399999999999</v>
      </c>
      <c r="IU21">
        <v>0</v>
      </c>
      <c r="IV21">
        <v>0</v>
      </c>
      <c r="IW21">
        <v>0</v>
      </c>
      <c r="IX21">
        <v>0</v>
      </c>
      <c r="IY21" t="s">
        <v>303</v>
      </c>
      <c r="IZ21" t="s">
        <v>304</v>
      </c>
      <c r="JA21" t="s">
        <v>305</v>
      </c>
      <c r="JB21" t="s">
        <v>305</v>
      </c>
      <c r="JC21" t="s">
        <v>305</v>
      </c>
      <c r="JD21" t="s">
        <v>305</v>
      </c>
      <c r="JE21">
        <v>0</v>
      </c>
      <c r="JF21">
        <v>100</v>
      </c>
      <c r="JG21">
        <v>100</v>
      </c>
      <c r="JH21">
        <v>-0.17799999999999999</v>
      </c>
      <c r="JI21">
        <v>1.1398999999999999</v>
      </c>
      <c r="JJ21">
        <v>-1.9404448357930499</v>
      </c>
      <c r="JK21">
        <v>3.7615693108519802E-3</v>
      </c>
      <c r="JL21">
        <v>2.0286125053024199E-6</v>
      </c>
      <c r="JM21">
        <v>-2.8431522489916698E-10</v>
      </c>
      <c r="JN21">
        <v>1.13992948613311</v>
      </c>
      <c r="JO21">
        <v>0</v>
      </c>
      <c r="JP21">
        <v>0</v>
      </c>
      <c r="JQ21">
        <v>0</v>
      </c>
      <c r="JR21">
        <v>3</v>
      </c>
      <c r="JS21">
        <v>2024</v>
      </c>
      <c r="JT21">
        <v>2</v>
      </c>
      <c r="JU21">
        <v>24</v>
      </c>
      <c r="JV21">
        <v>68720.3</v>
      </c>
      <c r="JW21">
        <v>68720.5</v>
      </c>
      <c r="JX21">
        <v>1.34521</v>
      </c>
      <c r="JY21">
        <v>2.4414099999999999</v>
      </c>
      <c r="JZ21">
        <v>2.1484399999999999</v>
      </c>
      <c r="KA21">
        <v>2.6208499999999999</v>
      </c>
      <c r="KB21">
        <v>2.2497600000000002</v>
      </c>
      <c r="KC21">
        <v>2.4548299999999998</v>
      </c>
      <c r="KD21">
        <v>37.674500000000002</v>
      </c>
      <c r="KE21">
        <v>15.3141</v>
      </c>
      <c r="KF21">
        <v>18</v>
      </c>
      <c r="KG21">
        <v>253.863</v>
      </c>
      <c r="KH21">
        <v>1114.06</v>
      </c>
      <c r="KI21">
        <v>30.3156</v>
      </c>
      <c r="KJ21">
        <v>30.108000000000001</v>
      </c>
      <c r="KK21">
        <v>30</v>
      </c>
      <c r="KL21">
        <v>29.9971</v>
      </c>
      <c r="KM21">
        <v>29.875699999999998</v>
      </c>
      <c r="KN21">
        <v>26.9544</v>
      </c>
      <c r="KO21">
        <v>-30</v>
      </c>
      <c r="KP21">
        <v>-30</v>
      </c>
      <c r="KQ21">
        <v>-999.9</v>
      </c>
      <c r="KR21">
        <v>400</v>
      </c>
      <c r="KS21">
        <v>0</v>
      </c>
      <c r="KT21">
        <v>101.54600000000001</v>
      </c>
      <c r="KU21">
        <v>86.410700000000006</v>
      </c>
    </row>
    <row r="22" spans="1:307" x14ac:dyDescent="0.35">
      <c r="A22">
        <f t="shared" si="48"/>
        <v>17</v>
      </c>
      <c r="B22">
        <v>4</v>
      </c>
      <c r="C22" t="s">
        <v>521</v>
      </c>
      <c r="D22" t="s">
        <v>527</v>
      </c>
      <c r="E22">
        <v>1</v>
      </c>
      <c r="F22">
        <v>3</v>
      </c>
      <c r="G22">
        <v>21</v>
      </c>
      <c r="H22">
        <v>1681985929.0999999</v>
      </c>
      <c r="I22">
        <v>2228.0999999046298</v>
      </c>
      <c r="J22" t="s">
        <v>365</v>
      </c>
      <c r="K22" t="s">
        <v>366</v>
      </c>
      <c r="L22" s="6">
        <f t="shared" si="47"/>
        <v>7.8703703703697503E-4</v>
      </c>
      <c r="M22">
        <v>15</v>
      </c>
      <c r="N22">
        <f t="shared" si="0"/>
        <v>2.6521607877309736</v>
      </c>
      <c r="O22">
        <f t="shared" si="1"/>
        <v>2.0439145195450492</v>
      </c>
      <c r="P22" s="1">
        <f t="shared" si="2"/>
        <v>0.83454844210715351</v>
      </c>
      <c r="Q22">
        <f t="shared" si="3"/>
        <v>0.8017827026582045</v>
      </c>
      <c r="R22">
        <f t="shared" si="4"/>
        <v>0.71923989623615492</v>
      </c>
      <c r="S22">
        <v>1681985920.5999999</v>
      </c>
      <c r="T22">
        <f t="shared" si="5"/>
        <v>6.5720287361093728E-3</v>
      </c>
      <c r="U22">
        <f t="shared" si="6"/>
        <v>6.572028736109373</v>
      </c>
      <c r="V22">
        <f t="shared" si="7"/>
        <v>17.430076909750429</v>
      </c>
      <c r="W22">
        <f t="shared" si="8"/>
        <v>389.06712499999998</v>
      </c>
      <c r="X22">
        <f t="shared" si="9"/>
        <v>324.69536304385912</v>
      </c>
      <c r="Y22">
        <f t="shared" si="10"/>
        <v>32.740685170877384</v>
      </c>
      <c r="Z22">
        <f t="shared" si="11"/>
        <v>39.231617386056527</v>
      </c>
      <c r="AA22" s="1">
        <f t="shared" si="12"/>
        <v>17.430076909750429</v>
      </c>
      <c r="AB22" s="1">
        <f t="shared" si="13"/>
        <v>0.53245221956076427</v>
      </c>
      <c r="AC22">
        <f>IF(LEFT(DX22,1)&lt;&gt;"0",IF(LEFT(DX22,1)="1",3,DY22),[1]Measurements!$D$5+[1]Measurements!$E$5*(EP22*EI22/([1]Measurements!$K$5*1000))+[1]Measurements!$F$5*(EP22*EI22/([1]Measurements!$K$5*1000))*MAX(MIN(DV22,[1]Measurements!$J$5),[1]Measurements!$I$5)*MAX(MIN(DV22,[1]Measurements!$J$5),[1]Measurements!$I$5)+[1]Measurements!$G$5*MAX(MIN(DV22,[1]Measurements!$J$5),[1]Measurements!$I$5)*(EP22*EI22/([1]Measurements!$K$5*1000))+[1]Measurements!$H$5*(EP22*EI22/([1]Measurements!$K$5*1000))*(EP22*EI22/([1]Measurements!$K$5*1000)))</f>
        <v>3.023379029449738</v>
      </c>
      <c r="AD22">
        <f t="shared" si="14"/>
        <v>0.48531388720750268</v>
      </c>
      <c r="AE22">
        <f t="shared" si="15"/>
        <v>0.30720785170234888</v>
      </c>
      <c r="AF22">
        <f t="shared" si="16"/>
        <v>193.80261788040266</v>
      </c>
      <c r="AG22">
        <f>(EK22+(AF22+2*0.95*0.0000000567*(((EK22+[1]Measurements!$B$7)+273)^4-(EK22+273)^4)-44100*T22)/(1.84*29.3*AC22+8*0.95*0.0000000567*(EK22+273)^3))</f>
        <v>30.186796937824713</v>
      </c>
      <c r="AH22">
        <f>([1]Measurements!$C$7*EL22+[1]Measurements!$D$7*EM22+[1]Measurements!$E$7*AG22)</f>
        <v>29.512331249999999</v>
      </c>
      <c r="AI22">
        <f t="shared" si="17"/>
        <v>4.1425557924729812</v>
      </c>
      <c r="AJ22">
        <f t="shared" si="18"/>
        <v>63.555545641513959</v>
      </c>
      <c r="AK22">
        <f t="shared" si="19"/>
        <v>2.8242376427063531</v>
      </c>
      <c r="AL22">
        <f t="shared" si="20"/>
        <v>4.4437312498841717</v>
      </c>
      <c r="AM22">
        <f t="shared" si="21"/>
        <v>1.3183181497666281</v>
      </c>
      <c r="AN22" s="1">
        <f t="shared" si="22"/>
        <v>-289.82646726242336</v>
      </c>
      <c r="AO22" s="1">
        <f t="shared" si="23"/>
        <v>199.33645989774249</v>
      </c>
      <c r="AP22" s="1">
        <f>2*0.95*0.0000000567*(((EK22+[1]Measurements!$B$7)+273)^4-(AH22+273)^4)</f>
        <v>14.678012617800778</v>
      </c>
      <c r="AQ22">
        <f t="shared" si="24"/>
        <v>117.99062313352258</v>
      </c>
      <c r="AR22">
        <f t="shared" si="25"/>
        <v>12.718380577939438</v>
      </c>
      <c r="AS22">
        <f t="shared" si="26"/>
        <v>6.2225599242625842</v>
      </c>
      <c r="AT22">
        <v>409.65881092093798</v>
      </c>
      <c r="AU22">
        <v>398.48461818181801</v>
      </c>
      <c r="AV22">
        <v>-0.178347583592076</v>
      </c>
      <c r="AW22">
        <v>66.601547313659907</v>
      </c>
      <c r="AX22" s="1">
        <f t="shared" si="27"/>
        <v>6.572028736109373</v>
      </c>
      <c r="AY22">
        <v>23.6456593924126</v>
      </c>
      <c r="AZ22">
        <v>28.110455944056</v>
      </c>
      <c r="BA22">
        <v>1.30234755244768E-2</v>
      </c>
      <c r="BB22">
        <v>77.180000000000007</v>
      </c>
      <c r="BC22">
        <v>1</v>
      </c>
      <c r="BD22">
        <v>0</v>
      </c>
      <c r="BE22">
        <f>IF(BC22*[1]Measurements!$H$13&gt;=BG22,1,(BG22/(BG22-BC22*[1]Measurements!$H$13)))</f>
        <v>1</v>
      </c>
      <c r="BF22">
        <f t="shared" si="28"/>
        <v>0</v>
      </c>
      <c r="BG22">
        <f>MAX(0,([1]Measurements!$B$13+[1]Measurements!$C$13*EP22)/(1+[1]Measurements!$D$13*EP22)*EI22/(EK22+273)*[1]Measurements!$E$13)</f>
        <v>52614.533048192294</v>
      </c>
      <c r="BH22" t="s">
        <v>297</v>
      </c>
      <c r="BI22">
        <v>10288.9</v>
      </c>
      <c r="BJ22">
        <v>1.016</v>
      </c>
      <c r="BK22">
        <v>4.5720000000000001</v>
      </c>
      <c r="BL22">
        <f t="shared" si="29"/>
        <v>0.77777777777777779</v>
      </c>
      <c r="BM22">
        <v>-1</v>
      </c>
      <c r="BN22" t="s">
        <v>367</v>
      </c>
      <c r="BO22">
        <v>10150.200000000001</v>
      </c>
      <c r="BP22">
        <v>780.55988000000002</v>
      </c>
      <c r="BQ22">
        <v>967.07475233387504</v>
      </c>
      <c r="BR22">
        <f t="shared" si="30"/>
        <v>0.19286500023266273</v>
      </c>
      <c r="BS22">
        <v>0.5</v>
      </c>
      <c r="BT22">
        <f t="shared" si="31"/>
        <v>1009.1836501970998</v>
      </c>
      <c r="BU22">
        <f t="shared" si="32"/>
        <v>17.430076909750429</v>
      </c>
      <c r="BV22">
        <f t="shared" si="33"/>
        <v>97.318102465031544</v>
      </c>
      <c r="BW22">
        <f t="shared" si="34"/>
        <v>1.8262361767504776E-2</v>
      </c>
      <c r="BX22">
        <f t="shared" si="35"/>
        <v>-0.99527234064485059</v>
      </c>
      <c r="BY22">
        <f t="shared" si="36"/>
        <v>1.3045236162062368</v>
      </c>
      <c r="BZ22" t="s">
        <v>299</v>
      </c>
      <c r="CA22">
        <v>0</v>
      </c>
      <c r="CB22">
        <f t="shared" si="37"/>
        <v>1.3045236162062368</v>
      </c>
      <c r="CC22">
        <f t="shared" si="38"/>
        <v>0.9986510622751158</v>
      </c>
      <c r="CD22">
        <f t="shared" si="39"/>
        <v>0.19312551452484292</v>
      </c>
      <c r="CE22">
        <f t="shared" si="40"/>
        <v>-294.57068369575899</v>
      </c>
      <c r="CF22">
        <f t="shared" si="41"/>
        <v>0.19306783555687354</v>
      </c>
      <c r="CG22">
        <f t="shared" si="42"/>
        <v>-270.67006533573539</v>
      </c>
      <c r="CH22">
        <f t="shared" si="43"/>
        <v>3.2276421200336122E-4</v>
      </c>
      <c r="CI22">
        <f t="shared" si="44"/>
        <v>0.99967723578799661</v>
      </c>
      <c r="CJ22">
        <v>626</v>
      </c>
      <c r="CK22">
        <v>290</v>
      </c>
      <c r="CL22">
        <v>929.21</v>
      </c>
      <c r="CM22">
        <v>95</v>
      </c>
      <c r="CN22">
        <v>10150.200000000001</v>
      </c>
      <c r="CO22">
        <v>926.36</v>
      </c>
      <c r="CP22">
        <v>2.85</v>
      </c>
      <c r="CQ22">
        <v>300</v>
      </c>
      <c r="CR22">
        <v>24.1</v>
      </c>
      <c r="CS22">
        <v>967.07475233387504</v>
      </c>
      <c r="CT22">
        <v>1.5722430980572599</v>
      </c>
      <c r="CU22">
        <v>-41.321626551608396</v>
      </c>
      <c r="CV22">
        <v>1.40551790807281</v>
      </c>
      <c r="CW22">
        <v>0.96862164647375204</v>
      </c>
      <c r="CX22">
        <v>-7.3902115684093498E-3</v>
      </c>
      <c r="CY22">
        <v>290</v>
      </c>
      <c r="CZ22">
        <v>923.07</v>
      </c>
      <c r="DA22">
        <v>685</v>
      </c>
      <c r="DB22">
        <v>10112.299999999999</v>
      </c>
      <c r="DC22">
        <v>926.21</v>
      </c>
      <c r="DD22">
        <v>-3.14</v>
      </c>
      <c r="DR22">
        <f>[1]Measurements!$B$11*EQ22+[1]Measurements!$C$11*ER22+[1]Measurements!$F$11*FC22*(1-FF22)</f>
        <v>1200.00125</v>
      </c>
      <c r="DS22">
        <f t="shared" si="45"/>
        <v>1009.1836501970998</v>
      </c>
      <c r="DT22">
        <f>([1]Measurements!$B$11*[1]Measurements!$D$9+[1]Measurements!$C$11*[1]Measurements!$D$9+[1]Measurements!$F$11*((FP22+FH22)/MAX(FP22+FH22+FQ22, 0.1)*[1]Measurements!$I$9+FQ22/MAX(FP22+FH22+FQ22, 0.1)*[1]Measurements!$J$9))/([1]Measurements!$B$11+[1]Measurements!$C$11+[1]Measurements!$F$11)</f>
        <v>0.84098549913768827</v>
      </c>
      <c r="DU22">
        <f>([1]Measurements!$B$11*[1]Measurements!$K$9+[1]Measurements!$C$11*[1]Measurements!$K$9+[1]Measurements!$F$11*((FP22+FH22)/MAX(FP22+FH22+FQ22, 0.1)*[1]Measurements!$P$9+FQ22/MAX(FP22+FH22+FQ22, 0.1)*[1]Measurements!$Q$9))/([1]Measurements!$B$11+[1]Measurements!$C$11+[1]Measurements!$F$11)</f>
        <v>0.16150201333573833</v>
      </c>
      <c r="DV22">
        <v>2</v>
      </c>
      <c r="DW22">
        <v>0.5</v>
      </c>
      <c r="DX22" t="s">
        <v>300</v>
      </c>
      <c r="DY22">
        <v>2</v>
      </c>
      <c r="DZ22" t="b">
        <v>1</v>
      </c>
      <c r="EA22">
        <v>1681985920.5999999</v>
      </c>
      <c r="EB22">
        <v>389.06712499999998</v>
      </c>
      <c r="EC22">
        <v>399.99250000000001</v>
      </c>
      <c r="ED22">
        <v>28.008481249999999</v>
      </c>
      <c r="EE22">
        <v>23.643725</v>
      </c>
      <c r="EF22">
        <v>389.25287500000002</v>
      </c>
      <c r="EG22">
        <v>26.868562499999999</v>
      </c>
      <c r="EH22">
        <v>277.14150000000001</v>
      </c>
      <c r="EI22">
        <v>100.735125</v>
      </c>
      <c r="EJ22">
        <v>9.9961968750000005E-2</v>
      </c>
      <c r="EK22">
        <v>30.73528125</v>
      </c>
      <c r="EL22">
        <v>29.512331249999999</v>
      </c>
      <c r="EM22">
        <v>25.351724999999998</v>
      </c>
      <c r="EN22">
        <v>0</v>
      </c>
      <c r="EO22">
        <v>0</v>
      </c>
      <c r="EP22">
        <v>10000.733749999999</v>
      </c>
      <c r="EQ22">
        <v>0</v>
      </c>
      <c r="ER22">
        <v>1337.7181250000001</v>
      </c>
      <c r="ES22">
        <v>-10.92509375</v>
      </c>
      <c r="ET22">
        <v>400.27831250000003</v>
      </c>
      <c r="EU22">
        <v>409.67849999999999</v>
      </c>
      <c r="EV22">
        <v>4.3647481250000002</v>
      </c>
      <c r="EW22">
        <v>399.99250000000001</v>
      </c>
      <c r="EX22">
        <v>23.643725</v>
      </c>
      <c r="EY22">
        <v>2.8214424999999999</v>
      </c>
      <c r="EZ22">
        <v>2.3817581250000002</v>
      </c>
      <c r="FA22">
        <v>23.010024999999999</v>
      </c>
      <c r="FB22">
        <v>20.240287500000001</v>
      </c>
      <c r="FC22">
        <v>1200.00125</v>
      </c>
      <c r="FD22">
        <v>0.96701000000000004</v>
      </c>
      <c r="FE22">
        <v>3.2989900000000003E-2</v>
      </c>
      <c r="FF22">
        <v>0</v>
      </c>
      <c r="FG22">
        <v>783.45974999999999</v>
      </c>
      <c r="FH22">
        <v>4.9997999999999996</v>
      </c>
      <c r="FI22">
        <v>9803.6462499999998</v>
      </c>
      <c r="FJ22">
        <v>11590.2125</v>
      </c>
      <c r="FK22">
        <v>37.667625000000001</v>
      </c>
      <c r="FL22">
        <v>39.386625000000002</v>
      </c>
      <c r="FM22">
        <v>38.136625000000002</v>
      </c>
      <c r="FN22">
        <v>39.25</v>
      </c>
      <c r="FO22">
        <v>40.331687500000001</v>
      </c>
      <c r="FP22">
        <v>1155.58125</v>
      </c>
      <c r="FQ22">
        <v>39.42</v>
      </c>
      <c r="FR22">
        <v>0</v>
      </c>
      <c r="FS22">
        <v>66.600000143051105</v>
      </c>
      <c r="FT22">
        <v>0</v>
      </c>
      <c r="FU22">
        <v>780.55988000000002</v>
      </c>
      <c r="FV22">
        <v>-131.32669208950699</v>
      </c>
      <c r="FW22">
        <v>-1639.8053821019701</v>
      </c>
      <c r="FX22">
        <v>9766.1136000000006</v>
      </c>
      <c r="FY22">
        <v>15</v>
      </c>
      <c r="FZ22">
        <v>0</v>
      </c>
      <c r="GA22" t="s">
        <v>301</v>
      </c>
      <c r="GB22">
        <v>1677862641</v>
      </c>
      <c r="GC22">
        <v>1677862632</v>
      </c>
      <c r="GD22">
        <v>0</v>
      </c>
      <c r="GE22">
        <v>1.395</v>
      </c>
      <c r="GF22">
        <v>0.15</v>
      </c>
      <c r="GG22">
        <v>3.0830000000000002</v>
      </c>
      <c r="GH22">
        <v>0.99099999999999999</v>
      </c>
      <c r="GI22">
        <v>401</v>
      </c>
      <c r="GJ22">
        <v>15</v>
      </c>
      <c r="GK22">
        <v>0.55000000000000004</v>
      </c>
      <c r="GL22">
        <v>0.16</v>
      </c>
      <c r="GM22">
        <v>-9.6897964999999999</v>
      </c>
      <c r="GN22">
        <v>-23.535418195488699</v>
      </c>
      <c r="GO22">
        <v>2.3136074450893198</v>
      </c>
      <c r="GP22">
        <v>0</v>
      </c>
      <c r="GQ22">
        <v>791.402382352941</v>
      </c>
      <c r="GR22">
        <v>-146.398793035327</v>
      </c>
      <c r="GS22">
        <v>14.397145922256501</v>
      </c>
      <c r="GT22">
        <v>0</v>
      </c>
      <c r="GU22">
        <v>4.3115655000000004</v>
      </c>
      <c r="GV22">
        <v>1.03001639097744</v>
      </c>
      <c r="GW22">
        <v>9.9937359404529094E-2</v>
      </c>
      <c r="GX22">
        <v>0</v>
      </c>
      <c r="GY22">
        <v>0</v>
      </c>
      <c r="GZ22">
        <v>3</v>
      </c>
      <c r="HA22" t="s">
        <v>312</v>
      </c>
      <c r="HB22">
        <v>2.86965</v>
      </c>
      <c r="HC22">
        <v>2.7593200000000002</v>
      </c>
      <c r="HD22">
        <v>8.6358400000000002E-2</v>
      </c>
      <c r="HE22">
        <v>8.7785500000000002E-2</v>
      </c>
      <c r="HF22">
        <v>0.12185600000000001</v>
      </c>
      <c r="HG22">
        <v>0.109482</v>
      </c>
      <c r="HH22">
        <v>24942.2</v>
      </c>
      <c r="HI22">
        <v>19606.599999999999</v>
      </c>
      <c r="HJ22">
        <v>28604.9</v>
      </c>
      <c r="HK22">
        <v>22482.2</v>
      </c>
      <c r="HL22">
        <v>41145.199999999997</v>
      </c>
      <c r="HM22">
        <v>31740.2</v>
      </c>
      <c r="HN22">
        <v>53377.7</v>
      </c>
      <c r="HO22">
        <v>40253.1</v>
      </c>
      <c r="HP22">
        <v>1.50552</v>
      </c>
      <c r="HQ22">
        <v>2.5640200000000002</v>
      </c>
      <c r="HR22">
        <v>5.8107100000000002E-2</v>
      </c>
      <c r="HS22">
        <v>-8.9749700000000002E-2</v>
      </c>
      <c r="HT22">
        <v>28.601099999999999</v>
      </c>
      <c r="HU22">
        <v>27.072600000000001</v>
      </c>
      <c r="HV22">
        <v>43.168999999999997</v>
      </c>
      <c r="HW22">
        <v>34.17</v>
      </c>
      <c r="HX22">
        <v>23.1144</v>
      </c>
      <c r="HY22">
        <v>62.5764</v>
      </c>
      <c r="HZ22">
        <v>0</v>
      </c>
      <c r="IA22">
        <v>2</v>
      </c>
      <c r="IB22">
        <v>0.19559499999999999</v>
      </c>
      <c r="IC22">
        <v>0</v>
      </c>
      <c r="ID22">
        <v>20.263100000000001</v>
      </c>
      <c r="IE22">
        <v>5.2512800000000004</v>
      </c>
      <c r="IF22">
        <v>11.986000000000001</v>
      </c>
      <c r="IG22">
        <v>4.9817499999999999</v>
      </c>
      <c r="IH22">
        <v>3.29765</v>
      </c>
      <c r="II22">
        <v>9999</v>
      </c>
      <c r="IJ22">
        <v>9999</v>
      </c>
      <c r="IK22">
        <v>9999</v>
      </c>
      <c r="IL22">
        <v>999.9</v>
      </c>
      <c r="IM22">
        <v>4.9703900000000001</v>
      </c>
      <c r="IN22">
        <v>1.87466</v>
      </c>
      <c r="IO22">
        <v>1.8708199999999999</v>
      </c>
      <c r="IP22">
        <v>1.87456</v>
      </c>
      <c r="IQ22">
        <v>1.8704499999999999</v>
      </c>
      <c r="IR22">
        <v>1.8737600000000001</v>
      </c>
      <c r="IS22">
        <v>1.8757600000000001</v>
      </c>
      <c r="IT22">
        <v>1.8742399999999999</v>
      </c>
      <c r="IU22">
        <v>0</v>
      </c>
      <c r="IV22">
        <v>0</v>
      </c>
      <c r="IW22">
        <v>0</v>
      </c>
      <c r="IX22">
        <v>0</v>
      </c>
      <c r="IY22" t="s">
        <v>303</v>
      </c>
      <c r="IZ22" t="s">
        <v>304</v>
      </c>
      <c r="JA22" t="s">
        <v>305</v>
      </c>
      <c r="JB22" t="s">
        <v>305</v>
      </c>
      <c r="JC22" t="s">
        <v>305</v>
      </c>
      <c r="JD22" t="s">
        <v>305</v>
      </c>
      <c r="JE22">
        <v>0</v>
      </c>
      <c r="JF22">
        <v>100</v>
      </c>
      <c r="JG22">
        <v>100</v>
      </c>
      <c r="JH22">
        <v>-0.19600000000000001</v>
      </c>
      <c r="JI22">
        <v>1.1398999999999999</v>
      </c>
      <c r="JJ22">
        <v>-1.9404448357930499</v>
      </c>
      <c r="JK22">
        <v>3.7615693108519802E-3</v>
      </c>
      <c r="JL22">
        <v>2.0286125053024199E-6</v>
      </c>
      <c r="JM22">
        <v>-2.8431522489916698E-10</v>
      </c>
      <c r="JN22">
        <v>1.13992948613311</v>
      </c>
      <c r="JO22">
        <v>0</v>
      </c>
      <c r="JP22">
        <v>0</v>
      </c>
      <c r="JQ22">
        <v>0</v>
      </c>
      <c r="JR22">
        <v>3</v>
      </c>
      <c r="JS22">
        <v>2024</v>
      </c>
      <c r="JT22">
        <v>2</v>
      </c>
      <c r="JU22">
        <v>24</v>
      </c>
      <c r="JV22">
        <v>68721.5</v>
      </c>
      <c r="JW22">
        <v>68721.600000000006</v>
      </c>
      <c r="JX22">
        <v>1.34521</v>
      </c>
      <c r="JY22">
        <v>2.4328599999999998</v>
      </c>
      <c r="JZ22">
        <v>2.1484399999999999</v>
      </c>
      <c r="KA22">
        <v>2.6220699999999999</v>
      </c>
      <c r="KB22">
        <v>2.2497600000000002</v>
      </c>
      <c r="KC22">
        <v>2.49146</v>
      </c>
      <c r="KD22">
        <v>37.626300000000001</v>
      </c>
      <c r="KE22">
        <v>15.3141</v>
      </c>
      <c r="KF22">
        <v>18</v>
      </c>
      <c r="KG22">
        <v>260.279</v>
      </c>
      <c r="KH22">
        <v>1111.05</v>
      </c>
      <c r="KI22">
        <v>30.284300000000002</v>
      </c>
      <c r="KJ22">
        <v>30.123999999999999</v>
      </c>
      <c r="KK22">
        <v>30.000299999999999</v>
      </c>
      <c r="KL22">
        <v>30.020399999999999</v>
      </c>
      <c r="KM22">
        <v>29.911000000000001</v>
      </c>
      <c r="KN22">
        <v>26.9542</v>
      </c>
      <c r="KO22">
        <v>-30</v>
      </c>
      <c r="KP22">
        <v>-30</v>
      </c>
      <c r="KQ22">
        <v>-999.9</v>
      </c>
      <c r="KR22">
        <v>400</v>
      </c>
      <c r="KS22">
        <v>0</v>
      </c>
      <c r="KT22">
        <v>101.539</v>
      </c>
      <c r="KU22">
        <v>86.410200000000003</v>
      </c>
    </row>
    <row r="23" spans="1:307" x14ac:dyDescent="0.35">
      <c r="A23">
        <f t="shared" si="48"/>
        <v>17</v>
      </c>
      <c r="B23">
        <v>4</v>
      </c>
      <c r="C23" t="s">
        <v>521</v>
      </c>
      <c r="D23" t="s">
        <v>527</v>
      </c>
      <c r="E23">
        <v>2</v>
      </c>
      <c r="F23">
        <v>1</v>
      </c>
      <c r="G23">
        <v>22</v>
      </c>
      <c r="H23">
        <v>1681986002.0999999</v>
      </c>
      <c r="I23">
        <v>2301.0999999046298</v>
      </c>
      <c r="J23" t="s">
        <v>368</v>
      </c>
      <c r="K23" t="s">
        <v>369</v>
      </c>
      <c r="L23" s="6">
        <f t="shared" si="47"/>
        <v>8.4490740740750248E-4</v>
      </c>
      <c r="M23">
        <v>15</v>
      </c>
      <c r="N23">
        <f t="shared" si="0"/>
        <v>2.5309817790123526</v>
      </c>
      <c r="O23">
        <f t="shared" si="1"/>
        <v>-0.88355133429916932</v>
      </c>
      <c r="P23" s="1">
        <f t="shared" si="2"/>
        <v>0.75259680574545562</v>
      </c>
      <c r="Q23">
        <f t="shared" si="3"/>
        <v>0.12915921384852094</v>
      </c>
      <c r="R23">
        <f t="shared" si="4"/>
        <v>0.15069128604555104</v>
      </c>
      <c r="S23">
        <v>1681985994.0999999</v>
      </c>
      <c r="T23">
        <f t="shared" si="5"/>
        <v>1.1093661841352072E-3</v>
      </c>
      <c r="U23">
        <f t="shared" si="6"/>
        <v>1.1093661841352072</v>
      </c>
      <c r="V23">
        <f t="shared" si="7"/>
        <v>2.8077855982986715</v>
      </c>
      <c r="W23">
        <f t="shared" si="8"/>
        <v>400.42146666666702</v>
      </c>
      <c r="X23">
        <f t="shared" si="9"/>
        <v>301.35591676524405</v>
      </c>
      <c r="Y23">
        <f t="shared" si="10"/>
        <v>30.387508963783816</v>
      </c>
      <c r="Z23">
        <f t="shared" si="11"/>
        <v>40.376877408727033</v>
      </c>
      <c r="AA23" s="1">
        <f t="shared" si="12"/>
        <v>2.8077855982986715</v>
      </c>
      <c r="AB23" s="1">
        <f t="shared" si="13"/>
        <v>5.2057790665909418E-2</v>
      </c>
      <c r="AC23">
        <f>IF(LEFT(DX23,1)&lt;&gt;"0",IF(LEFT(DX23,1)="1",3,DY23),[1]Measurements!$D$5+[1]Measurements!$E$5*(EP23*EI23/([1]Measurements!$K$5*1000))+[1]Measurements!$F$5*(EP23*EI23/([1]Measurements!$K$5*1000))*MAX(MIN(DV23,[1]Measurements!$J$5),[1]Measurements!$I$5)*MAX(MIN(DV23,[1]Measurements!$J$5),[1]Measurements!$I$5)+[1]Measurements!$G$5*MAX(MIN(DV23,[1]Measurements!$J$5),[1]Measurements!$I$5)*(EP23*EI23/([1]Measurements!$K$5*1000))+[1]Measurements!$H$5*(EP23*EI23/([1]Measurements!$K$5*1000))*(EP23*EI23/([1]Measurements!$K$5*1000)))</f>
        <v>3.024552890563931</v>
      </c>
      <c r="AD23">
        <f t="shared" si="14"/>
        <v>5.1565095785669535E-2</v>
      </c>
      <c r="AE23">
        <f t="shared" si="15"/>
        <v>3.2272062795442827E-2</v>
      </c>
      <c r="AF23">
        <f t="shared" si="16"/>
        <v>193.80178611201066</v>
      </c>
      <c r="AG23">
        <f>(EK23+(AF23+2*0.95*0.0000000567*(((EK23+[1]Measurements!$B$7)+273)^4-(EK23+273)^4)-44100*T23)/(1.84*29.3*AC23+8*0.95*0.0000000567*(EK23+273)^3))</f>
        <v>31.636387431602298</v>
      </c>
      <c r="AH23">
        <f>([1]Measurements!$C$7*EL23+[1]Measurements!$D$7*EM23+[1]Measurements!$E$7*AG23)</f>
        <v>31.218453333333301</v>
      </c>
      <c r="AI23">
        <f t="shared" si="17"/>
        <v>4.5678763299777314</v>
      </c>
      <c r="AJ23">
        <f t="shared" si="18"/>
        <v>55.445121905459615</v>
      </c>
      <c r="AK23">
        <f t="shared" si="19"/>
        <v>2.4742539592443915</v>
      </c>
      <c r="AL23">
        <f t="shared" si="20"/>
        <v>4.4625277647748387</v>
      </c>
      <c r="AM23">
        <f t="shared" si="21"/>
        <v>2.0936223707333399</v>
      </c>
      <c r="AN23" s="1">
        <f t="shared" si="22"/>
        <v>-48.923048720362637</v>
      </c>
      <c r="AO23" s="1">
        <f t="shared" si="23"/>
        <v>-66.734898018796528</v>
      </c>
      <c r="AP23" s="1">
        <f>2*0.95*0.0000000567*(((EK23+[1]Measurements!$B$7)+273)^4-(AH23+273)^4)</f>
        <v>-4.9554511753167363</v>
      </c>
      <c r="AQ23">
        <f t="shared" si="24"/>
        <v>73.188388197534763</v>
      </c>
      <c r="AR23">
        <f t="shared" si="25"/>
        <v>-1.0345264222665589</v>
      </c>
      <c r="AS23">
        <f t="shared" si="26"/>
        <v>1.1708730235659059</v>
      </c>
      <c r="AT23">
        <v>409.70121248721398</v>
      </c>
      <c r="AU23">
        <v>409.167890909091</v>
      </c>
      <c r="AV23">
        <v>-0.16167379214598701</v>
      </c>
      <c r="AW23">
        <v>66.599691485368197</v>
      </c>
      <c r="AX23" s="1">
        <f t="shared" si="27"/>
        <v>1.1093661841352072</v>
      </c>
      <c r="AY23">
        <v>23.7057602838462</v>
      </c>
      <c r="AZ23">
        <v>24.511120979021001</v>
      </c>
      <c r="BA23">
        <v>-1.3023649078193701E-3</v>
      </c>
      <c r="BB23">
        <v>77.180000000000007</v>
      </c>
      <c r="BC23">
        <v>3</v>
      </c>
      <c r="BD23">
        <v>1</v>
      </c>
      <c r="BE23">
        <f>IF(BC23*[1]Measurements!$H$13&gt;=BG23,1,(BG23/(BG23-BC23*[1]Measurements!$H$13)))</f>
        <v>1</v>
      </c>
      <c r="BF23">
        <f t="shared" si="28"/>
        <v>0</v>
      </c>
      <c r="BG23">
        <f>MAX(0,([1]Measurements!$B$13+[1]Measurements!$C$13*EP23)/(1+[1]Measurements!$D$13*EP23)*EI23/(EK23+273)*[1]Measurements!$E$13)</f>
        <v>52637.557706604122</v>
      </c>
      <c r="BH23" t="s">
        <v>297</v>
      </c>
      <c r="BI23">
        <v>10288.9</v>
      </c>
      <c r="BJ23">
        <v>1.016</v>
      </c>
      <c r="BK23">
        <v>4.5720000000000001</v>
      </c>
      <c r="BL23">
        <f t="shared" si="29"/>
        <v>0.77777777777777779</v>
      </c>
      <c r="BM23">
        <v>-1</v>
      </c>
      <c r="BN23" t="s">
        <v>370</v>
      </c>
      <c r="BO23">
        <v>10193.700000000001</v>
      </c>
      <c r="BP23">
        <v>802.61815999999999</v>
      </c>
      <c r="BQ23">
        <v>815.78</v>
      </c>
      <c r="BR23">
        <f t="shared" si="30"/>
        <v>1.6134055750324783E-2</v>
      </c>
      <c r="BS23">
        <v>0.5</v>
      </c>
      <c r="BT23">
        <f t="shared" si="31"/>
        <v>1009.1746995399019</v>
      </c>
      <c r="BU23">
        <f t="shared" si="32"/>
        <v>2.8077855982986715</v>
      </c>
      <c r="BV23">
        <f t="shared" si="33"/>
        <v>8.1410404320970198</v>
      </c>
      <c r="BW23">
        <f t="shared" si="34"/>
        <v>3.7731679163525394E-3</v>
      </c>
      <c r="BX23">
        <f t="shared" si="35"/>
        <v>-0.99439554781926498</v>
      </c>
      <c r="BY23">
        <f t="shared" si="36"/>
        <v>1.3041973395360937</v>
      </c>
      <c r="BZ23" t="s">
        <v>299</v>
      </c>
      <c r="CA23">
        <v>0</v>
      </c>
      <c r="CB23">
        <f t="shared" si="37"/>
        <v>1.3041973395360937</v>
      </c>
      <c r="CC23">
        <f t="shared" si="38"/>
        <v>0.99840128792133165</v>
      </c>
      <c r="CD23">
        <f t="shared" si="39"/>
        <v>1.6159890762877396E-2</v>
      </c>
      <c r="CE23">
        <f t="shared" si="40"/>
        <v>-248.24265241427969</v>
      </c>
      <c r="CF23">
        <f t="shared" si="41"/>
        <v>1.615417470580436E-2</v>
      </c>
      <c r="CG23">
        <f t="shared" si="42"/>
        <v>-228.12373453318335</v>
      </c>
      <c r="CH23">
        <f t="shared" si="43"/>
        <v>2.6258671421213043E-5</v>
      </c>
      <c r="CI23">
        <f t="shared" si="44"/>
        <v>0.99997374132857875</v>
      </c>
      <c r="CJ23">
        <v>627</v>
      </c>
      <c r="CK23">
        <v>290</v>
      </c>
      <c r="CL23">
        <v>815.78</v>
      </c>
      <c r="CM23">
        <v>35</v>
      </c>
      <c r="CN23">
        <v>10193.700000000001</v>
      </c>
      <c r="CO23">
        <v>813.39</v>
      </c>
      <c r="CP23">
        <v>2.39</v>
      </c>
      <c r="CQ23">
        <v>300</v>
      </c>
      <c r="CR23">
        <v>24.1</v>
      </c>
      <c r="CS23">
        <v>813.88894538578597</v>
      </c>
      <c r="CT23">
        <v>1.5532452538752901</v>
      </c>
      <c r="CU23">
        <v>-0.50667339757574803</v>
      </c>
      <c r="CV23">
        <v>1.3928736398752799</v>
      </c>
      <c r="CW23">
        <v>4.7035658463942002E-3</v>
      </c>
      <c r="CX23">
        <v>-7.4133141268075799E-3</v>
      </c>
      <c r="CY23">
        <v>290</v>
      </c>
      <c r="CZ23">
        <v>814.81</v>
      </c>
      <c r="DA23">
        <v>895</v>
      </c>
      <c r="DB23">
        <v>10134.299999999999</v>
      </c>
      <c r="DC23">
        <v>813.39</v>
      </c>
      <c r="DD23">
        <v>1.42</v>
      </c>
      <c r="DR23">
        <f>[1]Measurements!$B$11*EQ23+[1]Measurements!$C$11*ER23+[1]Measurements!$F$11*FC23*(1-FF23)</f>
        <v>1199.99</v>
      </c>
      <c r="DS23">
        <f t="shared" si="45"/>
        <v>1009.1746995399019</v>
      </c>
      <c r="DT23">
        <f>([1]Measurements!$B$11*[1]Measurements!$D$9+[1]Measurements!$C$11*[1]Measurements!$D$9+[1]Measurements!$F$11*((FP23+FH23)/MAX(FP23+FH23+FQ23, 0.1)*[1]Measurements!$I$9+FQ23/MAX(FP23+FH23+FQ23, 0.1)*[1]Measurements!$J$9))/([1]Measurements!$B$11+[1]Measurements!$C$11+[1]Measurements!$F$11)</f>
        <v>0.84098592449928911</v>
      </c>
      <c r="DU23">
        <f>([1]Measurements!$B$11*[1]Measurements!$K$9+[1]Measurements!$C$11*[1]Measurements!$K$9+[1]Measurements!$F$11*((FP23+FH23)/MAX(FP23+FH23+FQ23, 0.1)*[1]Measurements!$P$9+FQ23/MAX(FP23+FH23+FQ23, 0.1)*[1]Measurements!$Q$9))/([1]Measurements!$B$11+[1]Measurements!$C$11+[1]Measurements!$F$11)</f>
        <v>0.16150283428362791</v>
      </c>
      <c r="DV23">
        <v>2</v>
      </c>
      <c r="DW23">
        <v>0.5</v>
      </c>
      <c r="DX23" t="s">
        <v>300</v>
      </c>
      <c r="DY23">
        <v>2</v>
      </c>
      <c r="DZ23" t="b">
        <v>1</v>
      </c>
      <c r="EA23">
        <v>1681985994.0999999</v>
      </c>
      <c r="EB23">
        <v>400.42146666666702</v>
      </c>
      <c r="EC23">
        <v>400.00813333333298</v>
      </c>
      <c r="ED23">
        <v>24.537420000000001</v>
      </c>
      <c r="EE23">
        <v>23.70288</v>
      </c>
      <c r="EF23">
        <v>400.548133333333</v>
      </c>
      <c r="EG23">
        <v>23.399846666666701</v>
      </c>
      <c r="EH23">
        <v>273.71793333333301</v>
      </c>
      <c r="EI23">
        <v>100.73593333333299</v>
      </c>
      <c r="EJ23">
        <v>0.100012713333333</v>
      </c>
      <c r="EK23">
        <v>30.809186666666701</v>
      </c>
      <c r="EL23">
        <v>31.218453333333301</v>
      </c>
      <c r="EM23">
        <v>25.5347333333333</v>
      </c>
      <c r="EN23">
        <v>0</v>
      </c>
      <c r="EO23">
        <v>0</v>
      </c>
      <c r="EP23">
        <v>10007.752</v>
      </c>
      <c r="EQ23">
        <v>0</v>
      </c>
      <c r="ER23">
        <v>1028.52506666667</v>
      </c>
      <c r="ES23">
        <v>0.41339300000000001</v>
      </c>
      <c r="ET23">
        <v>410.49393333333302</v>
      </c>
      <c r="EU23">
        <v>409.71973333333301</v>
      </c>
      <c r="EV23">
        <v>0.8345418</v>
      </c>
      <c r="EW23">
        <v>400.00813333333298</v>
      </c>
      <c r="EX23">
        <v>23.70288</v>
      </c>
      <c r="EY23">
        <v>2.4718019999999998</v>
      </c>
      <c r="EZ23">
        <v>2.387734</v>
      </c>
      <c r="FA23">
        <v>20.842013333333298</v>
      </c>
      <c r="FB23">
        <v>20.280819999999999</v>
      </c>
      <c r="FC23">
        <v>1199.99</v>
      </c>
      <c r="FD23">
        <v>0.96699840000000004</v>
      </c>
      <c r="FE23">
        <v>3.30017066666667E-2</v>
      </c>
      <c r="FF23">
        <v>0</v>
      </c>
      <c r="FG23">
        <v>806.56973333333303</v>
      </c>
      <c r="FH23">
        <v>4.9997999999999996</v>
      </c>
      <c r="FI23">
        <v>9946.7579999999998</v>
      </c>
      <c r="FJ23">
        <v>11590.053333333301</v>
      </c>
      <c r="FK23">
        <v>37.662199999999999</v>
      </c>
      <c r="FL23">
        <v>39.370800000000003</v>
      </c>
      <c r="FM23">
        <v>38.1291333333333</v>
      </c>
      <c r="FN23">
        <v>39.2164</v>
      </c>
      <c r="FO23">
        <v>40.311999999999998</v>
      </c>
      <c r="FP23">
        <v>1155.5540000000001</v>
      </c>
      <c r="FQ23">
        <v>39.436666666666703</v>
      </c>
      <c r="FR23">
        <v>0</v>
      </c>
      <c r="FS23">
        <v>71.899999856948895</v>
      </c>
      <c r="FT23">
        <v>0</v>
      </c>
      <c r="FU23">
        <v>802.61815999999999</v>
      </c>
      <c r="FV23">
        <v>-243.331461917882</v>
      </c>
      <c r="FW23">
        <v>-3062.00308175584</v>
      </c>
      <c r="FX23">
        <v>9897.3508000000002</v>
      </c>
      <c r="FY23">
        <v>15</v>
      </c>
      <c r="FZ23">
        <v>0</v>
      </c>
      <c r="GA23" t="s">
        <v>301</v>
      </c>
      <c r="GB23">
        <v>1677862641</v>
      </c>
      <c r="GC23">
        <v>1677862632</v>
      </c>
      <c r="GD23">
        <v>0</v>
      </c>
      <c r="GE23">
        <v>1.395</v>
      </c>
      <c r="GF23">
        <v>0.15</v>
      </c>
      <c r="GG23">
        <v>3.0830000000000002</v>
      </c>
      <c r="GH23">
        <v>0.99099999999999999</v>
      </c>
      <c r="GI23">
        <v>401</v>
      </c>
      <c r="GJ23">
        <v>15</v>
      </c>
      <c r="GK23">
        <v>0.55000000000000004</v>
      </c>
      <c r="GL23">
        <v>0.16</v>
      </c>
      <c r="GM23">
        <v>1.2073987500000001</v>
      </c>
      <c r="GN23">
        <v>-16.445861819548899</v>
      </c>
      <c r="GO23">
        <v>1.62252963163305</v>
      </c>
      <c r="GP23">
        <v>0</v>
      </c>
      <c r="GQ23">
        <v>818.71341176470605</v>
      </c>
      <c r="GR23">
        <v>-249.344568158225</v>
      </c>
      <c r="GS23">
        <v>24.471086588675401</v>
      </c>
      <c r="GT23">
        <v>0</v>
      </c>
      <c r="GU23">
        <v>0.84981850000000003</v>
      </c>
      <c r="GV23">
        <v>-0.343614857142857</v>
      </c>
      <c r="GW23">
        <v>3.3252983197752398E-2</v>
      </c>
      <c r="GX23">
        <v>0</v>
      </c>
      <c r="GY23">
        <v>0</v>
      </c>
      <c r="GZ23">
        <v>3</v>
      </c>
      <c r="HA23" t="s">
        <v>312</v>
      </c>
      <c r="HB23">
        <v>2.8673299999999999</v>
      </c>
      <c r="HC23">
        <v>2.7593100000000002</v>
      </c>
      <c r="HD23">
        <v>8.8351899999999997E-2</v>
      </c>
      <c r="HE23">
        <v>8.7779099999999999E-2</v>
      </c>
      <c r="HF23">
        <v>0.110286</v>
      </c>
      <c r="HG23">
        <v>0.109669</v>
      </c>
      <c r="HH23">
        <v>24888</v>
      </c>
      <c r="HI23">
        <v>19604.3</v>
      </c>
      <c r="HJ23">
        <v>28605.3</v>
      </c>
      <c r="HK23">
        <v>22479.5</v>
      </c>
      <c r="HL23">
        <v>41688.300000000003</v>
      </c>
      <c r="HM23">
        <v>31730.400000000001</v>
      </c>
      <c r="HN23">
        <v>53378.6</v>
      </c>
      <c r="HO23">
        <v>40249.199999999997</v>
      </c>
      <c r="HP23">
        <v>1.49455</v>
      </c>
      <c r="HQ23">
        <v>2.5646499999999999</v>
      </c>
      <c r="HR23">
        <v>0.16108900000000001</v>
      </c>
      <c r="HS23">
        <v>-0.12361999999999999</v>
      </c>
      <c r="HT23">
        <v>28.634599999999999</v>
      </c>
      <c r="HU23">
        <v>27.275700000000001</v>
      </c>
      <c r="HV23">
        <v>43.168999999999997</v>
      </c>
      <c r="HW23">
        <v>34.201000000000001</v>
      </c>
      <c r="HX23">
        <v>23.155799999999999</v>
      </c>
      <c r="HY23">
        <v>62.806399999999996</v>
      </c>
      <c r="HZ23">
        <v>0</v>
      </c>
      <c r="IA23">
        <v>2</v>
      </c>
      <c r="IB23">
        <v>0.19783999999999999</v>
      </c>
      <c r="IC23">
        <v>0</v>
      </c>
      <c r="ID23">
        <v>20.263300000000001</v>
      </c>
      <c r="IE23">
        <v>5.2523299999999997</v>
      </c>
      <c r="IF23">
        <v>11.986000000000001</v>
      </c>
      <c r="IG23">
        <v>4.9817</v>
      </c>
      <c r="IH23">
        <v>3.2975699999999999</v>
      </c>
      <c r="II23">
        <v>9999</v>
      </c>
      <c r="IJ23">
        <v>9999</v>
      </c>
      <c r="IK23">
        <v>9999</v>
      </c>
      <c r="IL23">
        <v>999.9</v>
      </c>
      <c r="IM23">
        <v>4.9703799999999996</v>
      </c>
      <c r="IN23">
        <v>1.8746499999999999</v>
      </c>
      <c r="IO23">
        <v>1.8708</v>
      </c>
      <c r="IP23">
        <v>1.8745499999999999</v>
      </c>
      <c r="IQ23">
        <v>1.8704700000000001</v>
      </c>
      <c r="IR23">
        <v>1.8736900000000001</v>
      </c>
      <c r="IS23">
        <v>1.8757600000000001</v>
      </c>
      <c r="IT23">
        <v>1.8742399999999999</v>
      </c>
      <c r="IU23">
        <v>0</v>
      </c>
      <c r="IV23">
        <v>0</v>
      </c>
      <c r="IW23">
        <v>0</v>
      </c>
      <c r="IX23">
        <v>0</v>
      </c>
      <c r="IY23" t="s">
        <v>303</v>
      </c>
      <c r="IZ23" t="s">
        <v>304</v>
      </c>
      <c r="JA23" t="s">
        <v>305</v>
      </c>
      <c r="JB23" t="s">
        <v>305</v>
      </c>
      <c r="JC23" t="s">
        <v>305</v>
      </c>
      <c r="JD23" t="s">
        <v>305</v>
      </c>
      <c r="JE23">
        <v>0</v>
      </c>
      <c r="JF23">
        <v>100</v>
      </c>
      <c r="JG23">
        <v>100</v>
      </c>
      <c r="JH23">
        <v>-0.13400000000000001</v>
      </c>
      <c r="JI23">
        <v>1.1371</v>
      </c>
      <c r="JJ23">
        <v>-1.9404448357930499</v>
      </c>
      <c r="JK23">
        <v>3.7615693108519802E-3</v>
      </c>
      <c r="JL23">
        <v>2.0286125053024199E-6</v>
      </c>
      <c r="JM23">
        <v>-2.8431522489916698E-10</v>
      </c>
      <c r="JN23">
        <v>0.442181787969469</v>
      </c>
      <c r="JO23">
        <v>5.99824452263635E-2</v>
      </c>
      <c r="JP23">
        <v>-2.0351725269219302E-3</v>
      </c>
      <c r="JQ23">
        <v>3.1702326575559498E-5</v>
      </c>
      <c r="JR23">
        <v>3</v>
      </c>
      <c r="JS23">
        <v>2024</v>
      </c>
      <c r="JT23">
        <v>2</v>
      </c>
      <c r="JU23">
        <v>24</v>
      </c>
      <c r="JV23">
        <v>68722.7</v>
      </c>
      <c r="JW23">
        <v>68722.8</v>
      </c>
      <c r="JX23">
        <v>1.34521</v>
      </c>
      <c r="JY23">
        <v>2.4304199999999998</v>
      </c>
      <c r="JZ23">
        <v>2.1484399999999999</v>
      </c>
      <c r="KA23">
        <v>2.6208499999999999</v>
      </c>
      <c r="KB23">
        <v>2.2497600000000002</v>
      </c>
      <c r="KC23">
        <v>2.49268</v>
      </c>
      <c r="KD23">
        <v>37.626300000000001</v>
      </c>
      <c r="KE23">
        <v>15.305300000000001</v>
      </c>
      <c r="KF23">
        <v>18</v>
      </c>
      <c r="KG23">
        <v>256.16899999999998</v>
      </c>
      <c r="KH23">
        <v>1112.51</v>
      </c>
      <c r="KI23">
        <v>30.2852</v>
      </c>
      <c r="KJ23">
        <v>30.154900000000001</v>
      </c>
      <c r="KK23">
        <v>30.0002</v>
      </c>
      <c r="KL23">
        <v>30.046199999999999</v>
      </c>
      <c r="KM23">
        <v>29.944299999999998</v>
      </c>
      <c r="KN23">
        <v>26.953900000000001</v>
      </c>
      <c r="KO23">
        <v>-30</v>
      </c>
      <c r="KP23">
        <v>-30</v>
      </c>
      <c r="KQ23">
        <v>-999.9</v>
      </c>
      <c r="KR23">
        <v>400</v>
      </c>
      <c r="KS23">
        <v>0</v>
      </c>
      <c r="KT23">
        <v>101.541</v>
      </c>
      <c r="KU23">
        <v>86.400999999999996</v>
      </c>
    </row>
    <row r="24" spans="1:307" x14ac:dyDescent="0.35">
      <c r="A24">
        <f t="shared" si="48"/>
        <v>17</v>
      </c>
      <c r="B24">
        <v>4</v>
      </c>
      <c r="C24" t="s">
        <v>521</v>
      </c>
      <c r="D24" t="s">
        <v>527</v>
      </c>
      <c r="E24">
        <v>2</v>
      </c>
      <c r="F24">
        <v>2</v>
      </c>
      <c r="G24">
        <v>23</v>
      </c>
      <c r="H24">
        <v>1681986065.0999999</v>
      </c>
      <c r="I24">
        <v>2364.0999999046298</v>
      </c>
      <c r="J24" t="s">
        <v>371</v>
      </c>
      <c r="K24" t="s">
        <v>372</v>
      </c>
      <c r="L24" s="6">
        <f t="shared" si="47"/>
        <v>7.2916666666666963E-4</v>
      </c>
      <c r="M24">
        <v>15</v>
      </c>
      <c r="N24">
        <f t="shared" si="0"/>
        <v>3.1130281832448072</v>
      </c>
      <c r="O24">
        <f t="shared" si="1"/>
        <v>0.92701437083572058</v>
      </c>
      <c r="P24" s="1">
        <f t="shared" si="2"/>
        <v>0.74730865870825292</v>
      </c>
      <c r="Q24">
        <f t="shared" si="3"/>
        <v>0.47924507701397617</v>
      </c>
      <c r="R24">
        <f t="shared" si="4"/>
        <v>1.1693368697606279</v>
      </c>
      <c r="S24">
        <v>1681986057.0999999</v>
      </c>
      <c r="T24">
        <f t="shared" si="5"/>
        <v>3.3467110973852358E-3</v>
      </c>
      <c r="U24">
        <f t="shared" si="6"/>
        <v>3.3467110973852359</v>
      </c>
      <c r="V24">
        <f t="shared" si="7"/>
        <v>10.418405967338396</v>
      </c>
      <c r="W24">
        <f t="shared" si="8"/>
        <v>397.12020000000001</v>
      </c>
      <c r="X24">
        <f t="shared" si="9"/>
        <v>296.77136400795314</v>
      </c>
      <c r="Y24">
        <f t="shared" si="10"/>
        <v>29.924645330835791</v>
      </c>
      <c r="Z24">
        <f t="shared" si="11"/>
        <v>40.043220404486554</v>
      </c>
      <c r="AA24" s="1">
        <f t="shared" si="12"/>
        <v>10.418405967338396</v>
      </c>
      <c r="AB24" s="1">
        <f t="shared" si="13"/>
        <v>0.19013715384398366</v>
      </c>
      <c r="AC24">
        <f>IF(LEFT(DX24,1)&lt;&gt;"0",IF(LEFT(DX24,1)="1",3,DY24),[1]Measurements!$D$5+[1]Measurements!$E$5*(EP24*EI24/([1]Measurements!$K$5*1000))+[1]Measurements!$F$5*(EP24*EI24/([1]Measurements!$K$5*1000))*MAX(MIN(DV24,[1]Measurements!$J$5),[1]Measurements!$I$5)*MAX(MIN(DV24,[1]Measurements!$J$5),[1]Measurements!$I$5)+[1]Measurements!$G$5*MAX(MIN(DV24,[1]Measurements!$J$5),[1]Measurements!$I$5)*(EP24*EI24/([1]Measurements!$K$5*1000))+[1]Measurements!$H$5*(EP24*EI24/([1]Measurements!$K$5*1000))*(EP24*EI24/([1]Measurements!$K$5*1000)))</f>
        <v>3.0243418152126713</v>
      </c>
      <c r="AD24">
        <f t="shared" si="14"/>
        <v>0.1837371751545378</v>
      </c>
      <c r="AE24">
        <f t="shared" si="15"/>
        <v>0.1153928010393647</v>
      </c>
      <c r="AF24">
        <f t="shared" si="16"/>
        <v>193.80421478059478</v>
      </c>
      <c r="AG24">
        <f>(EK24+(AF24+2*0.95*0.0000000567*(((EK24+[1]Measurements!$B$7)+273)^4-(EK24+273)^4)-44100*T24)/(1.84*29.3*AC24+8*0.95*0.0000000567*(EK24+273)^3))</f>
        <v>31.061364521465162</v>
      </c>
      <c r="AH24">
        <f>([1]Measurements!$C$7*EL24+[1]Measurements!$D$7*EM24+[1]Measurements!$E$7*AG24)</f>
        <v>30.484753333333298</v>
      </c>
      <c r="AI24">
        <f t="shared" si="17"/>
        <v>4.3805261678827829</v>
      </c>
      <c r="AJ24">
        <f t="shared" si="18"/>
        <v>58.4703251065785</v>
      </c>
      <c r="AK24">
        <f t="shared" si="19"/>
        <v>2.6075109134629662</v>
      </c>
      <c r="AL24">
        <f t="shared" si="20"/>
        <v>4.4595457759300103</v>
      </c>
      <c r="AM24">
        <f t="shared" si="21"/>
        <v>1.7730152544198168</v>
      </c>
      <c r="AN24" s="1">
        <f t="shared" si="22"/>
        <v>-147.58995939468889</v>
      </c>
      <c r="AO24" s="1">
        <f t="shared" si="23"/>
        <v>50.989556350081358</v>
      </c>
      <c r="AP24" s="1">
        <f>2*0.95*0.0000000567*(((EK24+[1]Measurements!$B$7)+273)^4-(AH24+273)^4)</f>
        <v>3.7726231191786335</v>
      </c>
      <c r="AQ24">
        <f t="shared" si="24"/>
        <v>100.97643485516588</v>
      </c>
      <c r="AR24">
        <f t="shared" si="25"/>
        <v>2.8021285423285902</v>
      </c>
      <c r="AS24">
        <f t="shared" si="26"/>
        <v>3.0227455263745475</v>
      </c>
      <c r="AT24">
        <v>409.765642224408</v>
      </c>
      <c r="AU24">
        <v>405.022127272727</v>
      </c>
      <c r="AV24">
        <v>-0.30802358501106702</v>
      </c>
      <c r="AW24">
        <v>66.605023476537198</v>
      </c>
      <c r="AX24" s="1">
        <f t="shared" si="27"/>
        <v>3.3467110973852359</v>
      </c>
      <c r="AY24">
        <v>23.739255813811202</v>
      </c>
      <c r="AZ24">
        <v>25.951280419580399</v>
      </c>
      <c r="BA24">
        <v>1.23651608391623E-2</v>
      </c>
      <c r="BB24">
        <v>77.180000000000007</v>
      </c>
      <c r="BC24">
        <v>0</v>
      </c>
      <c r="BD24">
        <v>0</v>
      </c>
      <c r="BE24">
        <f>IF(BC24*[1]Measurements!$H$13&gt;=BG24,1,(BG24/(BG24-BC24*[1]Measurements!$H$13)))</f>
        <v>1</v>
      </c>
      <c r="BF24">
        <f t="shared" si="28"/>
        <v>0</v>
      </c>
      <c r="BG24">
        <f>MAX(0,([1]Measurements!$B$13+[1]Measurements!$C$13*EP24)/(1+[1]Measurements!$D$13*EP24)*EI24/(EK24+273)*[1]Measurements!$E$13)</f>
        <v>52633.106061089027</v>
      </c>
      <c r="BH24" t="s">
        <v>297</v>
      </c>
      <c r="BI24">
        <v>10288.9</v>
      </c>
      <c r="BJ24">
        <v>1.016</v>
      </c>
      <c r="BK24">
        <v>4.5720000000000001</v>
      </c>
      <c r="BL24">
        <f t="shared" si="29"/>
        <v>0.77777777777777779</v>
      </c>
      <c r="BM24">
        <v>-1</v>
      </c>
      <c r="BN24" t="s">
        <v>373</v>
      </c>
      <c r="BO24">
        <v>10127.299999999999</v>
      </c>
      <c r="BP24">
        <v>629.5915</v>
      </c>
      <c r="BQ24">
        <v>736.48861039404198</v>
      </c>
      <c r="BR24">
        <f t="shared" si="30"/>
        <v>0.14514428177897964</v>
      </c>
      <c r="BS24">
        <v>0.5</v>
      </c>
      <c r="BT24">
        <f t="shared" si="31"/>
        <v>1009.1865601971992</v>
      </c>
      <c r="BU24">
        <f t="shared" si="32"/>
        <v>10.418405967338396</v>
      </c>
      <c r="BV24">
        <f t="shared" si="33"/>
        <v>73.238829230410744</v>
      </c>
      <c r="BW24">
        <f t="shared" si="34"/>
        <v>1.1314464953939925E-2</v>
      </c>
      <c r="BX24">
        <f t="shared" si="35"/>
        <v>-0.99379216469138087</v>
      </c>
      <c r="BY24">
        <f t="shared" si="36"/>
        <v>1.303972900282327</v>
      </c>
      <c r="BZ24" t="s">
        <v>299</v>
      </c>
      <c r="CA24">
        <v>0</v>
      </c>
      <c r="CB24">
        <f t="shared" si="37"/>
        <v>1.303972900282327</v>
      </c>
      <c r="CC24">
        <f t="shared" si="38"/>
        <v>0.99822947309451981</v>
      </c>
      <c r="CD24">
        <f t="shared" si="39"/>
        <v>0.145401719435343</v>
      </c>
      <c r="CE24">
        <f t="shared" si="40"/>
        <v>-223.96283386305845</v>
      </c>
      <c r="CF24">
        <f t="shared" si="41"/>
        <v>0.14534478766893852</v>
      </c>
      <c r="CG24">
        <f t="shared" si="42"/>
        <v>-205.82581844601856</v>
      </c>
      <c r="CH24">
        <f t="shared" si="43"/>
        <v>3.0114749293492908E-4</v>
      </c>
      <c r="CI24">
        <f t="shared" si="44"/>
        <v>0.99969885250706503</v>
      </c>
      <c r="CJ24">
        <v>628</v>
      </c>
      <c r="CK24">
        <v>290</v>
      </c>
      <c r="CL24">
        <v>723.45</v>
      </c>
      <c r="CM24">
        <v>245</v>
      </c>
      <c r="CN24">
        <v>10127.299999999999</v>
      </c>
      <c r="CO24">
        <v>722.64</v>
      </c>
      <c r="CP24">
        <v>0.81</v>
      </c>
      <c r="CQ24">
        <v>300</v>
      </c>
      <c r="CR24">
        <v>24.1</v>
      </c>
      <c r="CS24">
        <v>736.48861039404198</v>
      </c>
      <c r="CT24">
        <v>1.68264398417225</v>
      </c>
      <c r="CU24">
        <v>-14.0218815069963</v>
      </c>
      <c r="CV24">
        <v>1.50386899845362</v>
      </c>
      <c r="CW24">
        <v>0.75638315792512401</v>
      </c>
      <c r="CX24">
        <v>-7.38791434927697E-3</v>
      </c>
      <c r="CY24">
        <v>290</v>
      </c>
      <c r="CZ24">
        <v>724.43</v>
      </c>
      <c r="DA24">
        <v>715</v>
      </c>
      <c r="DB24">
        <v>10108.5</v>
      </c>
      <c r="DC24">
        <v>722.62</v>
      </c>
      <c r="DD24">
        <v>1.81</v>
      </c>
      <c r="DR24">
        <f>[1]Measurements!$B$11*EQ24+[1]Measurements!$C$11*ER24+[1]Measurements!$F$11*FC24*(1-FF24)</f>
        <v>1200.0039999999999</v>
      </c>
      <c r="DS24">
        <f t="shared" si="45"/>
        <v>1009.1865601971992</v>
      </c>
      <c r="DT24">
        <f>([1]Measurements!$B$11*[1]Measurements!$D$9+[1]Measurements!$C$11*[1]Measurements!$D$9+[1]Measurements!$F$11*((FP24+FH24)/MAX(FP24+FH24+FQ24, 0.1)*[1]Measurements!$I$9+FQ24/MAX(FP24+FH24+FQ24, 0.1)*[1]Measurements!$J$9))/([1]Measurements!$B$11+[1]Measurements!$C$11+[1]Measurements!$F$11)</f>
        <v>0.8409859968776765</v>
      </c>
      <c r="DU24">
        <f>([1]Measurements!$B$11*[1]Measurements!$K$9+[1]Measurements!$C$11*[1]Measurements!$K$9+[1]Measurements!$F$11*((FP24+FH24)/MAX(FP24+FH24+FQ24, 0.1)*[1]Measurements!$P$9+FQ24/MAX(FP24+FH24+FQ24, 0.1)*[1]Measurements!$Q$9))/([1]Measurements!$B$11+[1]Measurements!$C$11+[1]Measurements!$F$11)</f>
        <v>0.16150297397391575</v>
      </c>
      <c r="DV24">
        <v>2</v>
      </c>
      <c r="DW24">
        <v>0.5</v>
      </c>
      <c r="DX24" t="s">
        <v>300</v>
      </c>
      <c r="DY24">
        <v>2</v>
      </c>
      <c r="DZ24" t="b">
        <v>1</v>
      </c>
      <c r="EA24">
        <v>1681986057.0999999</v>
      </c>
      <c r="EB24">
        <v>397.12020000000001</v>
      </c>
      <c r="EC24">
        <v>400.00446666666699</v>
      </c>
      <c r="ED24">
        <v>25.859439999999999</v>
      </c>
      <c r="EE24">
        <v>23.737539999999999</v>
      </c>
      <c r="EF24">
        <v>397.2638</v>
      </c>
      <c r="EG24">
        <v>24.6996</v>
      </c>
      <c r="EH24">
        <v>277.54173333333301</v>
      </c>
      <c r="EI24">
        <v>100.734066666667</v>
      </c>
      <c r="EJ24">
        <v>9.9938766666666706E-2</v>
      </c>
      <c r="EK24">
        <v>30.79748</v>
      </c>
      <c r="EL24">
        <v>30.484753333333298</v>
      </c>
      <c r="EM24">
        <v>24.786740000000002</v>
      </c>
      <c r="EN24">
        <v>0</v>
      </c>
      <c r="EO24">
        <v>0</v>
      </c>
      <c r="EP24">
        <v>10006.660666666699</v>
      </c>
      <c r="EQ24">
        <v>0</v>
      </c>
      <c r="ER24">
        <v>491.81380000000001</v>
      </c>
      <c r="ES24">
        <v>-2.8843038000000001</v>
      </c>
      <c r="ET24">
        <v>407.66193333333302</v>
      </c>
      <c r="EU24">
        <v>409.73033333333302</v>
      </c>
      <c r="EV24">
        <v>2.1218873333333299</v>
      </c>
      <c r="EW24">
        <v>400.00446666666699</v>
      </c>
      <c r="EX24">
        <v>23.737539999999999</v>
      </c>
      <c r="EY24">
        <v>2.6049266666666702</v>
      </c>
      <c r="EZ24">
        <v>2.39117933333333</v>
      </c>
      <c r="FA24">
        <v>21.697326666666701</v>
      </c>
      <c r="FB24">
        <v>20.304173333333299</v>
      </c>
      <c r="FC24">
        <v>1200.0039999999999</v>
      </c>
      <c r="FD24">
        <v>0.96699500000000005</v>
      </c>
      <c r="FE24">
        <v>3.3005300000000001E-2</v>
      </c>
      <c r="FF24">
        <v>0</v>
      </c>
      <c r="FG24">
        <v>630.69740000000002</v>
      </c>
      <c r="FH24">
        <v>4.9997999999999996</v>
      </c>
      <c r="FI24">
        <v>7857.7479999999996</v>
      </c>
      <c r="FJ24">
        <v>11590.2</v>
      </c>
      <c r="FK24">
        <v>37.741599999999998</v>
      </c>
      <c r="FL24">
        <v>39.375</v>
      </c>
      <c r="FM24">
        <v>38.186999999999998</v>
      </c>
      <c r="FN24">
        <v>39.25</v>
      </c>
      <c r="FO24">
        <v>40.320399999999999</v>
      </c>
      <c r="FP24">
        <v>1155.5640000000001</v>
      </c>
      <c r="FQ24">
        <v>39.44</v>
      </c>
      <c r="FR24">
        <v>0</v>
      </c>
      <c r="FS24">
        <v>61.700000047683702</v>
      </c>
      <c r="FT24">
        <v>0</v>
      </c>
      <c r="FU24">
        <v>629.5915</v>
      </c>
      <c r="FV24">
        <v>-137.01288871715201</v>
      </c>
      <c r="FW24">
        <v>-1664.01025417083</v>
      </c>
      <c r="FX24">
        <v>7844.0038461538497</v>
      </c>
      <c r="FY24">
        <v>15</v>
      </c>
      <c r="FZ24">
        <v>0</v>
      </c>
      <c r="GA24" t="s">
        <v>301</v>
      </c>
      <c r="GB24">
        <v>1677862641</v>
      </c>
      <c r="GC24">
        <v>1677862632</v>
      </c>
      <c r="GD24">
        <v>0</v>
      </c>
      <c r="GE24">
        <v>1.395</v>
      </c>
      <c r="GF24">
        <v>0.15</v>
      </c>
      <c r="GG24">
        <v>3.0830000000000002</v>
      </c>
      <c r="GH24">
        <v>0.99099999999999999</v>
      </c>
      <c r="GI24">
        <v>401</v>
      </c>
      <c r="GJ24">
        <v>15</v>
      </c>
      <c r="GK24">
        <v>0.55000000000000004</v>
      </c>
      <c r="GL24">
        <v>0.16</v>
      </c>
      <c r="GM24">
        <v>-0.86610080952380997</v>
      </c>
      <c r="GN24">
        <v>-36.059527558441602</v>
      </c>
      <c r="GO24">
        <v>3.7282249391420601</v>
      </c>
      <c r="GP24">
        <v>0</v>
      </c>
      <c r="GQ24">
        <v>638.53861764705903</v>
      </c>
      <c r="GR24">
        <v>-148.31048129872499</v>
      </c>
      <c r="GS24">
        <v>14.5761861448829</v>
      </c>
      <c r="GT24">
        <v>0</v>
      </c>
      <c r="GU24">
        <v>2.0635419047618999</v>
      </c>
      <c r="GV24">
        <v>1.07267376623377</v>
      </c>
      <c r="GW24">
        <v>0.109689069413287</v>
      </c>
      <c r="GX24">
        <v>0</v>
      </c>
      <c r="GY24">
        <v>0</v>
      </c>
      <c r="GZ24">
        <v>3</v>
      </c>
      <c r="HA24" t="s">
        <v>312</v>
      </c>
      <c r="HB24">
        <v>2.8703500000000002</v>
      </c>
      <c r="HC24">
        <v>2.7594500000000002</v>
      </c>
      <c r="HD24">
        <v>8.7551599999999993E-2</v>
      </c>
      <c r="HE24">
        <v>8.7773500000000004E-2</v>
      </c>
      <c r="HF24">
        <v>0.114944</v>
      </c>
      <c r="HG24">
        <v>0.10976</v>
      </c>
      <c r="HH24">
        <v>24908.2</v>
      </c>
      <c r="HI24">
        <v>19603.900000000001</v>
      </c>
      <c r="HJ24">
        <v>28603.4</v>
      </c>
      <c r="HK24">
        <v>22479</v>
      </c>
      <c r="HL24">
        <v>41467.800000000003</v>
      </c>
      <c r="HM24">
        <v>31727.200000000001</v>
      </c>
      <c r="HN24">
        <v>53375.8</v>
      </c>
      <c r="HO24">
        <v>40249.199999999997</v>
      </c>
      <c r="HP24">
        <v>1.5077499999999999</v>
      </c>
      <c r="HQ24">
        <v>2.56393</v>
      </c>
      <c r="HR24">
        <v>0.112496</v>
      </c>
      <c r="HS24">
        <v>-0.17330799999999999</v>
      </c>
      <c r="HT24">
        <v>28.667899999999999</v>
      </c>
      <c r="HU24">
        <v>27.361499999999999</v>
      </c>
      <c r="HV24">
        <v>43.168999999999997</v>
      </c>
      <c r="HW24">
        <v>34.210999999999999</v>
      </c>
      <c r="HX24">
        <v>23.168299999999999</v>
      </c>
      <c r="HY24">
        <v>62.926400000000001</v>
      </c>
      <c r="HZ24">
        <v>0</v>
      </c>
      <c r="IA24">
        <v>2</v>
      </c>
      <c r="IB24">
        <v>0.199157</v>
      </c>
      <c r="IC24">
        <v>0</v>
      </c>
      <c r="ID24">
        <v>20.263200000000001</v>
      </c>
      <c r="IE24">
        <v>5.2502399999999998</v>
      </c>
      <c r="IF24">
        <v>11.9857</v>
      </c>
      <c r="IG24">
        <v>4.9817499999999999</v>
      </c>
      <c r="IH24">
        <v>3.29793</v>
      </c>
      <c r="II24">
        <v>9999</v>
      </c>
      <c r="IJ24">
        <v>9999</v>
      </c>
      <c r="IK24">
        <v>9999</v>
      </c>
      <c r="IL24">
        <v>999.9</v>
      </c>
      <c r="IM24">
        <v>4.97037</v>
      </c>
      <c r="IN24">
        <v>1.8746700000000001</v>
      </c>
      <c r="IO24">
        <v>1.87083</v>
      </c>
      <c r="IP24">
        <v>1.8745799999999999</v>
      </c>
      <c r="IQ24">
        <v>1.8704700000000001</v>
      </c>
      <c r="IR24">
        <v>1.87374</v>
      </c>
      <c r="IS24">
        <v>1.8757699999999999</v>
      </c>
      <c r="IT24">
        <v>1.8742399999999999</v>
      </c>
      <c r="IU24">
        <v>0</v>
      </c>
      <c r="IV24">
        <v>0</v>
      </c>
      <c r="IW24">
        <v>0</v>
      </c>
      <c r="IX24">
        <v>0</v>
      </c>
      <c r="IY24" t="s">
        <v>303</v>
      </c>
      <c r="IZ24" t="s">
        <v>304</v>
      </c>
      <c r="JA24" t="s">
        <v>305</v>
      </c>
      <c r="JB24" t="s">
        <v>305</v>
      </c>
      <c r="JC24" t="s">
        <v>305</v>
      </c>
      <c r="JD24" t="s">
        <v>305</v>
      </c>
      <c r="JE24">
        <v>0</v>
      </c>
      <c r="JF24">
        <v>100</v>
      </c>
      <c r="JG24">
        <v>100</v>
      </c>
      <c r="JH24">
        <v>-0.158</v>
      </c>
      <c r="JI24">
        <v>1.1616</v>
      </c>
      <c r="JJ24">
        <v>-1.9404448357930499</v>
      </c>
      <c r="JK24">
        <v>3.7615693108519802E-3</v>
      </c>
      <c r="JL24">
        <v>2.0286125053024199E-6</v>
      </c>
      <c r="JM24">
        <v>-2.8431522489916698E-10</v>
      </c>
      <c r="JN24">
        <v>0.442181787969469</v>
      </c>
      <c r="JO24">
        <v>5.99824452263635E-2</v>
      </c>
      <c r="JP24">
        <v>-2.0351725269219302E-3</v>
      </c>
      <c r="JQ24">
        <v>3.1702326575559498E-5</v>
      </c>
      <c r="JR24">
        <v>3</v>
      </c>
      <c r="JS24">
        <v>2024</v>
      </c>
      <c r="JT24">
        <v>2</v>
      </c>
      <c r="JU24">
        <v>24</v>
      </c>
      <c r="JV24">
        <v>68723.7</v>
      </c>
      <c r="JW24">
        <v>68723.899999999994</v>
      </c>
      <c r="JX24">
        <v>1.34521</v>
      </c>
      <c r="JY24">
        <v>2.4389599999999998</v>
      </c>
      <c r="JZ24">
        <v>2.1484399999999999</v>
      </c>
      <c r="KA24">
        <v>2.6208499999999999</v>
      </c>
      <c r="KB24">
        <v>2.2497600000000002</v>
      </c>
      <c r="KC24">
        <v>2.4731399999999999</v>
      </c>
      <c r="KD24">
        <v>37.650399999999998</v>
      </c>
      <c r="KE24">
        <v>15.2791</v>
      </c>
      <c r="KF24">
        <v>18</v>
      </c>
      <c r="KG24">
        <v>261.31400000000002</v>
      </c>
      <c r="KH24">
        <v>1112</v>
      </c>
      <c r="KI24">
        <v>30.2835</v>
      </c>
      <c r="KJ24">
        <v>30.1601</v>
      </c>
      <c r="KK24">
        <v>30.0002</v>
      </c>
      <c r="KL24">
        <v>30.069900000000001</v>
      </c>
      <c r="KM24">
        <v>29.9681</v>
      </c>
      <c r="KN24">
        <v>26.956299999999999</v>
      </c>
      <c r="KO24">
        <v>-30</v>
      </c>
      <c r="KP24">
        <v>-30</v>
      </c>
      <c r="KQ24">
        <v>-999.9</v>
      </c>
      <c r="KR24">
        <v>400</v>
      </c>
      <c r="KS24">
        <v>0</v>
      </c>
      <c r="KT24">
        <v>101.535</v>
      </c>
      <c r="KU24">
        <v>86.400400000000005</v>
      </c>
    </row>
    <row r="25" spans="1:307" x14ac:dyDescent="0.35">
      <c r="A25">
        <f t="shared" si="48"/>
        <v>17</v>
      </c>
      <c r="B25">
        <v>4</v>
      </c>
      <c r="C25" t="s">
        <v>521</v>
      </c>
      <c r="D25" t="s">
        <v>527</v>
      </c>
      <c r="E25">
        <v>2</v>
      </c>
      <c r="F25">
        <v>3</v>
      </c>
      <c r="G25">
        <v>24</v>
      </c>
      <c r="H25">
        <v>1681986174</v>
      </c>
      <c r="I25">
        <v>2473</v>
      </c>
      <c r="J25" t="s">
        <v>374</v>
      </c>
      <c r="K25" t="s">
        <v>375</v>
      </c>
      <c r="L25" s="6">
        <f t="shared" si="47"/>
        <v>1.2615740740740122E-3</v>
      </c>
      <c r="M25">
        <v>15</v>
      </c>
      <c r="N25">
        <f t="shared" si="0"/>
        <v>2.8682467758816248</v>
      </c>
      <c r="O25">
        <f t="shared" si="1"/>
        <v>2.0778562319816887</v>
      </c>
      <c r="P25" s="1">
        <f t="shared" si="2"/>
        <v>0.82643667098856466</v>
      </c>
      <c r="Q25">
        <f t="shared" si="3"/>
        <v>0.71600361545682589</v>
      </c>
      <c r="R25">
        <f t="shared" si="4"/>
        <v>1.398097108792991</v>
      </c>
      <c r="S25">
        <v>1681986165.5</v>
      </c>
      <c r="T25">
        <f t="shared" si="5"/>
        <v>5.4265992443268754E-3</v>
      </c>
      <c r="U25">
        <f t="shared" si="6"/>
        <v>5.4265992443268756</v>
      </c>
      <c r="V25">
        <f t="shared" si="7"/>
        <v>15.564825786542222</v>
      </c>
      <c r="W25">
        <f t="shared" si="8"/>
        <v>391.20474999999999</v>
      </c>
      <c r="X25">
        <f t="shared" si="9"/>
        <v>323.30595126491369</v>
      </c>
      <c r="Y25">
        <f t="shared" si="10"/>
        <v>32.60024496141893</v>
      </c>
      <c r="Z25">
        <f t="shared" si="11"/>
        <v>39.446755094281166</v>
      </c>
      <c r="AA25" s="1">
        <f t="shared" si="12"/>
        <v>15.564825786542222</v>
      </c>
      <c r="AB25" s="1">
        <f t="shared" si="13"/>
        <v>0.44093097899702427</v>
      </c>
      <c r="AC25">
        <f>IF(LEFT(DX25,1)&lt;&gt;"0",IF(LEFT(DX25,1)="1",3,DY25),[1]Measurements!$D$5+[1]Measurements!$E$5*(EP25*EI25/([1]Measurements!$K$5*1000))+[1]Measurements!$F$5*(EP25*EI25/([1]Measurements!$K$5*1000))*MAX(MIN(DV25,[1]Measurements!$J$5),[1]Measurements!$I$5)*MAX(MIN(DV25,[1]Measurements!$J$5),[1]Measurements!$I$5)+[1]Measurements!$G$5*MAX(MIN(DV25,[1]Measurements!$J$5),[1]Measurements!$I$5)*(EP25*EI25/([1]Measurements!$K$5*1000))+[1]Measurements!$H$5*(EP25*EI25/([1]Measurements!$K$5*1000))*(EP25*EI25/([1]Measurements!$K$5*1000)))</f>
        <v>3.0227739188980003</v>
      </c>
      <c r="AD25">
        <f t="shared" si="14"/>
        <v>0.40806339036927702</v>
      </c>
      <c r="AE25">
        <f t="shared" si="15"/>
        <v>0.25778817487784533</v>
      </c>
      <c r="AF25">
        <f t="shared" si="16"/>
        <v>193.7969223804628</v>
      </c>
      <c r="AG25">
        <f>(EK25+(AF25+2*0.95*0.0000000567*(((EK25+[1]Measurements!$B$7)+273)^4-(EK25+273)^4)-44100*T25)/(1.84*29.3*AC25+8*0.95*0.0000000567*(EK25+273)^3))</f>
        <v>30.354062703167159</v>
      </c>
      <c r="AH25">
        <f>([1]Measurements!$C$7*EL25+[1]Measurements!$D$7*EM25+[1]Measurements!$E$7*AG25)</f>
        <v>29.08823125</v>
      </c>
      <c r="AI25">
        <f t="shared" si="17"/>
        <v>4.0423518751273857</v>
      </c>
      <c r="AJ25">
        <f t="shared" si="18"/>
        <v>62.236998176919187</v>
      </c>
      <c r="AK25">
        <f t="shared" si="19"/>
        <v>2.7465591536005296</v>
      </c>
      <c r="AL25">
        <f t="shared" si="20"/>
        <v>4.4130649518040235</v>
      </c>
      <c r="AM25">
        <f t="shared" si="21"/>
        <v>1.2957927215268561</v>
      </c>
      <c r="AN25" s="1">
        <f t="shared" si="22"/>
        <v>-239.31302667481521</v>
      </c>
      <c r="AO25" s="1">
        <f t="shared" si="23"/>
        <v>248.6644063227543</v>
      </c>
      <c r="AP25" s="1">
        <f>2*0.95*0.0000000567*(((EK25+[1]Measurements!$B$7)+273)^4-(AH25+273)^4)</f>
        <v>18.264580912147792</v>
      </c>
      <c r="AQ25">
        <f t="shared" si="24"/>
        <v>221.41288294054971</v>
      </c>
      <c r="AR25">
        <f t="shared" si="25"/>
        <v>10.263347576611986</v>
      </c>
      <c r="AS25">
        <f t="shared" si="26"/>
        <v>4.9393925424877194</v>
      </c>
      <c r="AT25">
        <v>409.75252239870701</v>
      </c>
      <c r="AU25">
        <v>400.22824242424201</v>
      </c>
      <c r="AV25">
        <v>-0.20794163974744001</v>
      </c>
      <c r="AW25">
        <v>66.601998942738803</v>
      </c>
      <c r="AX25" s="1">
        <f t="shared" si="27"/>
        <v>5.4265992443268756</v>
      </c>
      <c r="AY25">
        <v>23.766647597692302</v>
      </c>
      <c r="AZ25">
        <v>27.381234965034999</v>
      </c>
      <c r="BA25">
        <v>1.78905244755263E-2</v>
      </c>
      <c r="BB25">
        <v>77.180000000000007</v>
      </c>
      <c r="BC25">
        <v>0</v>
      </c>
      <c r="BD25">
        <v>0</v>
      </c>
      <c r="BE25">
        <f>IF(BC25*[1]Measurements!$H$13&gt;=BG25,1,(BG25/(BG25-BC25*[1]Measurements!$H$13)))</f>
        <v>1</v>
      </c>
      <c r="BF25">
        <f t="shared" si="28"/>
        <v>0</v>
      </c>
      <c r="BG25">
        <f>MAX(0,([1]Measurements!$B$13+[1]Measurements!$C$13*EP25)/(1+[1]Measurements!$D$13*EP25)*EI25/(EK25+273)*[1]Measurements!$E$13)</f>
        <v>52617.044180716905</v>
      </c>
      <c r="BH25" t="s">
        <v>297</v>
      </c>
      <c r="BI25">
        <v>10288.9</v>
      </c>
      <c r="BJ25">
        <v>1.016</v>
      </c>
      <c r="BK25">
        <v>4.5720000000000001</v>
      </c>
      <c r="BL25">
        <f t="shared" si="29"/>
        <v>0.77777777777777779</v>
      </c>
      <c r="BM25">
        <v>-1</v>
      </c>
      <c r="BN25" t="s">
        <v>376</v>
      </c>
      <c r="BO25">
        <v>10134.9</v>
      </c>
      <c r="BP25">
        <v>616.50743999999997</v>
      </c>
      <c r="BQ25">
        <v>759.25315545262094</v>
      </c>
      <c r="BR25">
        <f t="shared" si="30"/>
        <v>0.18800806348644616</v>
      </c>
      <c r="BS25">
        <v>0.5</v>
      </c>
      <c r="BT25">
        <f t="shared" si="31"/>
        <v>1009.1523001971309</v>
      </c>
      <c r="BU25">
        <f t="shared" si="32"/>
        <v>15.564825786542222</v>
      </c>
      <c r="BV25">
        <f t="shared" si="33"/>
        <v>94.864384861477689</v>
      </c>
      <c r="BW25">
        <f t="shared" si="34"/>
        <v>1.6414594490154161E-2</v>
      </c>
      <c r="BX25">
        <f t="shared" si="35"/>
        <v>-0.99397829305394925</v>
      </c>
      <c r="BY25">
        <f t="shared" si="36"/>
        <v>1.30404212584938</v>
      </c>
      <c r="BZ25" t="s">
        <v>299</v>
      </c>
      <c r="CA25">
        <v>0</v>
      </c>
      <c r="CB25">
        <f t="shared" si="37"/>
        <v>1.30404212584938</v>
      </c>
      <c r="CC25">
        <f t="shared" si="38"/>
        <v>0.99828246729501968</v>
      </c>
      <c r="CD25">
        <f t="shared" si="39"/>
        <v>0.18833152904696332</v>
      </c>
      <c r="CE25">
        <f t="shared" si="40"/>
        <v>-230.93356295138022</v>
      </c>
      <c r="CF25">
        <f t="shared" si="41"/>
        <v>0.18825998492174992</v>
      </c>
      <c r="CG25">
        <f t="shared" si="42"/>
        <v>-212.22754652773367</v>
      </c>
      <c r="CH25">
        <f t="shared" si="43"/>
        <v>3.9836055750254418E-4</v>
      </c>
      <c r="CI25">
        <f t="shared" si="44"/>
        <v>0.99960163944249747</v>
      </c>
      <c r="CJ25">
        <v>629</v>
      </c>
      <c r="CK25">
        <v>290</v>
      </c>
      <c r="CL25">
        <v>733.7</v>
      </c>
      <c r="CM25">
        <v>145</v>
      </c>
      <c r="CN25">
        <v>10134.9</v>
      </c>
      <c r="CO25">
        <v>732.88</v>
      </c>
      <c r="CP25">
        <v>0.82</v>
      </c>
      <c r="CQ25">
        <v>300</v>
      </c>
      <c r="CR25">
        <v>24.1</v>
      </c>
      <c r="CS25">
        <v>759.25315545262094</v>
      </c>
      <c r="CT25">
        <v>1.6729746066106601</v>
      </c>
      <c r="CU25">
        <v>-26.7269387552968</v>
      </c>
      <c r="CV25">
        <v>1.4945850108788401</v>
      </c>
      <c r="CW25">
        <v>0.91949033698683103</v>
      </c>
      <c r="CX25">
        <v>-7.3807212458287096E-3</v>
      </c>
      <c r="CY25">
        <v>290</v>
      </c>
      <c r="CZ25">
        <v>732.42</v>
      </c>
      <c r="DA25">
        <v>875</v>
      </c>
      <c r="DB25">
        <v>10087.200000000001</v>
      </c>
      <c r="DC25">
        <v>732.76</v>
      </c>
      <c r="DD25">
        <v>-0.34</v>
      </c>
      <c r="DR25">
        <f>[1]Measurements!$B$11*EQ25+[1]Measurements!$C$11*ER25+[1]Measurements!$F$11*FC25*(1-FF25)</f>
        <v>1199.9637499999999</v>
      </c>
      <c r="DS25">
        <f t="shared" si="45"/>
        <v>1009.1523001971309</v>
      </c>
      <c r="DT25">
        <f>([1]Measurements!$B$11*[1]Measurements!$D$9+[1]Measurements!$C$11*[1]Measurements!$D$9+[1]Measurements!$F$11*((FP25+FH25)/MAX(FP25+FH25+FQ25, 0.1)*[1]Measurements!$I$9+FQ25/MAX(FP25+FH25+FQ25, 0.1)*[1]Measurements!$J$9))/([1]Measurements!$B$11+[1]Measurements!$C$11+[1]Measurements!$F$11)</f>
        <v>0.8409856549392688</v>
      </c>
      <c r="DU25">
        <f>([1]Measurements!$B$11*[1]Measurements!$K$9+[1]Measurements!$C$11*[1]Measurements!$K$9+[1]Measurements!$F$11*((FP25+FH25)/MAX(FP25+FH25+FQ25, 0.1)*[1]Measurements!$P$9+FQ25/MAX(FP25+FH25+FQ25, 0.1)*[1]Measurements!$Q$9))/([1]Measurements!$B$11+[1]Measurements!$C$11+[1]Measurements!$F$11)</f>
        <v>0.16150231403278875</v>
      </c>
      <c r="DV25">
        <v>2</v>
      </c>
      <c r="DW25">
        <v>0.5</v>
      </c>
      <c r="DX25" t="s">
        <v>300</v>
      </c>
      <c r="DY25">
        <v>2</v>
      </c>
      <c r="DZ25" t="b">
        <v>1</v>
      </c>
      <c r="EA25">
        <v>1681986165.5</v>
      </c>
      <c r="EB25">
        <v>391.20474999999999</v>
      </c>
      <c r="EC25">
        <v>400.01656250000002</v>
      </c>
      <c r="ED25">
        <v>27.238412499999999</v>
      </c>
      <c r="EE25">
        <v>23.766731249999999</v>
      </c>
      <c r="EF25">
        <v>391.37943749999999</v>
      </c>
      <c r="EG25">
        <v>26.098481249999999</v>
      </c>
      <c r="EH25">
        <v>276.80256250000002</v>
      </c>
      <c r="EI25">
        <v>100.73406249999999</v>
      </c>
      <c r="EJ25">
        <v>9.9976693749999998E-2</v>
      </c>
      <c r="EK25">
        <v>30.614118749999999</v>
      </c>
      <c r="EL25">
        <v>29.08823125</v>
      </c>
      <c r="EM25">
        <v>23.530718749999998</v>
      </c>
      <c r="EN25">
        <v>0</v>
      </c>
      <c r="EO25">
        <v>0</v>
      </c>
      <c r="EP25">
        <v>9997.1818750000002</v>
      </c>
      <c r="EQ25">
        <v>0</v>
      </c>
      <c r="ER25">
        <v>614.53412500000002</v>
      </c>
      <c r="ES25">
        <v>-8.8116218750000002</v>
      </c>
      <c r="ET25">
        <v>402.15887500000002</v>
      </c>
      <c r="EU25">
        <v>409.75518749999998</v>
      </c>
      <c r="EV25">
        <v>3.471676875</v>
      </c>
      <c r="EW25">
        <v>400.01656250000002</v>
      </c>
      <c r="EX25">
        <v>23.766731249999999</v>
      </c>
      <c r="EY25">
        <v>2.743834375</v>
      </c>
      <c r="EZ25">
        <v>2.3941187500000001</v>
      </c>
      <c r="FA25">
        <v>22.54993125</v>
      </c>
      <c r="FB25">
        <v>20.324056250000002</v>
      </c>
      <c r="FC25">
        <v>1199.9637499999999</v>
      </c>
      <c r="FD25">
        <v>0.96700525000000004</v>
      </c>
      <c r="FE25">
        <v>3.2994574999999998E-2</v>
      </c>
      <c r="FF25">
        <v>0</v>
      </c>
      <c r="FG25">
        <v>619.75250000000005</v>
      </c>
      <c r="FH25">
        <v>4.9997999999999996</v>
      </c>
      <c r="FI25">
        <v>7747.4731250000004</v>
      </c>
      <c r="FJ25">
        <v>11589.8375</v>
      </c>
      <c r="FK25">
        <v>37.515500000000003</v>
      </c>
      <c r="FL25">
        <v>39.238187500000002</v>
      </c>
      <c r="FM25">
        <v>38.027124999999998</v>
      </c>
      <c r="FN25">
        <v>39.054250000000003</v>
      </c>
      <c r="FO25">
        <v>40.190937499999997</v>
      </c>
      <c r="FP25">
        <v>1155.5387499999999</v>
      </c>
      <c r="FQ25">
        <v>39.424999999999997</v>
      </c>
      <c r="FR25">
        <v>0</v>
      </c>
      <c r="FS25">
        <v>107.89999985694899</v>
      </c>
      <c r="FT25">
        <v>0</v>
      </c>
      <c r="FU25">
        <v>616.50743999999997</v>
      </c>
      <c r="FV25">
        <v>-119.84138479393999</v>
      </c>
      <c r="FW25">
        <v>-1414.186925167</v>
      </c>
      <c r="FX25">
        <v>7709.0968000000003</v>
      </c>
      <c r="FY25">
        <v>15</v>
      </c>
      <c r="FZ25">
        <v>0</v>
      </c>
      <c r="GA25" t="s">
        <v>301</v>
      </c>
      <c r="GB25">
        <v>1677862641</v>
      </c>
      <c r="GC25">
        <v>1677862632</v>
      </c>
      <c r="GD25">
        <v>0</v>
      </c>
      <c r="GE25">
        <v>1.395</v>
      </c>
      <c r="GF25">
        <v>0.15</v>
      </c>
      <c r="GG25">
        <v>3.0830000000000002</v>
      </c>
      <c r="GH25">
        <v>0.99099999999999999</v>
      </c>
      <c r="GI25">
        <v>401</v>
      </c>
      <c r="GJ25">
        <v>15</v>
      </c>
      <c r="GK25">
        <v>0.55000000000000004</v>
      </c>
      <c r="GL25">
        <v>0.16</v>
      </c>
      <c r="GM25">
        <v>-7.9358849999999999</v>
      </c>
      <c r="GN25">
        <v>-22.320055939849599</v>
      </c>
      <c r="GO25">
        <v>2.19342893960917</v>
      </c>
      <c r="GP25">
        <v>0</v>
      </c>
      <c r="GQ25">
        <v>625.69491176470603</v>
      </c>
      <c r="GR25">
        <v>-140.099449838716</v>
      </c>
      <c r="GS25">
        <v>13.8140942803476</v>
      </c>
      <c r="GT25">
        <v>0</v>
      </c>
      <c r="GU25">
        <v>3.4183759999999999</v>
      </c>
      <c r="GV25">
        <v>1.4281849624060201</v>
      </c>
      <c r="GW25">
        <v>0.13866631762616299</v>
      </c>
      <c r="GX25">
        <v>0</v>
      </c>
      <c r="GY25">
        <v>0</v>
      </c>
      <c r="GZ25">
        <v>3</v>
      </c>
      <c r="HA25" t="s">
        <v>312</v>
      </c>
      <c r="HB25">
        <v>2.8694600000000001</v>
      </c>
      <c r="HC25">
        <v>2.7596099999999999</v>
      </c>
      <c r="HD25">
        <v>8.6693999999999993E-2</v>
      </c>
      <c r="HE25">
        <v>8.7780300000000006E-2</v>
      </c>
      <c r="HF25">
        <v>0.119579</v>
      </c>
      <c r="HG25">
        <v>0.10985499999999999</v>
      </c>
      <c r="HH25">
        <v>24933.5</v>
      </c>
      <c r="HI25">
        <v>19606</v>
      </c>
      <c r="HJ25">
        <v>28605.3</v>
      </c>
      <c r="HK25">
        <v>22481.3</v>
      </c>
      <c r="HL25">
        <v>41252.800000000003</v>
      </c>
      <c r="HM25">
        <v>31726.1</v>
      </c>
      <c r="HN25">
        <v>53378.8</v>
      </c>
      <c r="HO25">
        <v>40252</v>
      </c>
      <c r="HP25">
        <v>1.50695</v>
      </c>
      <c r="HQ25">
        <v>2.5632999999999999</v>
      </c>
      <c r="HR25">
        <v>3.8787700000000001E-2</v>
      </c>
      <c r="HS25">
        <v>-0.153638</v>
      </c>
      <c r="HT25">
        <v>28.4681</v>
      </c>
      <c r="HU25">
        <v>26.107099999999999</v>
      </c>
      <c r="HV25">
        <v>43.145000000000003</v>
      </c>
      <c r="HW25">
        <v>34.261000000000003</v>
      </c>
      <c r="HX25">
        <v>23.2212</v>
      </c>
      <c r="HY25">
        <v>62.526400000000002</v>
      </c>
      <c r="HZ25">
        <v>0</v>
      </c>
      <c r="IA25">
        <v>2</v>
      </c>
      <c r="IB25">
        <v>0.19428899999999999</v>
      </c>
      <c r="IC25">
        <v>0</v>
      </c>
      <c r="ID25">
        <v>20.262</v>
      </c>
      <c r="IE25">
        <v>5.2529300000000001</v>
      </c>
      <c r="IF25">
        <v>11.9857</v>
      </c>
      <c r="IG25">
        <v>4.9819000000000004</v>
      </c>
      <c r="IH25">
        <v>3.2979799999999999</v>
      </c>
      <c r="II25">
        <v>9999</v>
      </c>
      <c r="IJ25">
        <v>9999</v>
      </c>
      <c r="IK25">
        <v>9999</v>
      </c>
      <c r="IL25">
        <v>999.9</v>
      </c>
      <c r="IM25">
        <v>4.9703600000000003</v>
      </c>
      <c r="IN25">
        <v>1.8746799999999999</v>
      </c>
      <c r="IO25">
        <v>1.8708499999999999</v>
      </c>
      <c r="IP25">
        <v>1.87459</v>
      </c>
      <c r="IQ25">
        <v>1.87046</v>
      </c>
      <c r="IR25">
        <v>1.87374</v>
      </c>
      <c r="IS25">
        <v>1.8757600000000001</v>
      </c>
      <c r="IT25">
        <v>1.8742399999999999</v>
      </c>
      <c r="IU25">
        <v>0</v>
      </c>
      <c r="IV25">
        <v>0</v>
      </c>
      <c r="IW25">
        <v>0</v>
      </c>
      <c r="IX25">
        <v>0</v>
      </c>
      <c r="IY25" t="s">
        <v>303</v>
      </c>
      <c r="IZ25" t="s">
        <v>304</v>
      </c>
      <c r="JA25" t="s">
        <v>305</v>
      </c>
      <c r="JB25" t="s">
        <v>305</v>
      </c>
      <c r="JC25" t="s">
        <v>305</v>
      </c>
      <c r="JD25" t="s">
        <v>305</v>
      </c>
      <c r="JE25">
        <v>0</v>
      </c>
      <c r="JF25">
        <v>100</v>
      </c>
      <c r="JG25">
        <v>100</v>
      </c>
      <c r="JH25">
        <v>-0.185</v>
      </c>
      <c r="JI25">
        <v>1.1398999999999999</v>
      </c>
      <c r="JJ25">
        <v>-1.9404448357930499</v>
      </c>
      <c r="JK25">
        <v>3.7615693108519802E-3</v>
      </c>
      <c r="JL25">
        <v>2.0286125053024199E-6</v>
      </c>
      <c r="JM25">
        <v>-2.8431522489916698E-10</v>
      </c>
      <c r="JN25">
        <v>1.13992948613311</v>
      </c>
      <c r="JO25">
        <v>0</v>
      </c>
      <c r="JP25">
        <v>0</v>
      </c>
      <c r="JQ25">
        <v>0</v>
      </c>
      <c r="JR25">
        <v>3</v>
      </c>
      <c r="JS25">
        <v>2024</v>
      </c>
      <c r="JT25">
        <v>2</v>
      </c>
      <c r="JU25">
        <v>24</v>
      </c>
      <c r="JV25">
        <v>68725.600000000006</v>
      </c>
      <c r="JW25">
        <v>68725.7</v>
      </c>
      <c r="JX25">
        <v>1.34521</v>
      </c>
      <c r="JY25">
        <v>2.4365199999999998</v>
      </c>
      <c r="JZ25">
        <v>2.1484399999999999</v>
      </c>
      <c r="KA25">
        <v>2.6208499999999999</v>
      </c>
      <c r="KB25">
        <v>2.2497600000000002</v>
      </c>
      <c r="KC25">
        <v>2.4316399999999998</v>
      </c>
      <c r="KD25">
        <v>37.626300000000001</v>
      </c>
      <c r="KE25">
        <v>15.270300000000001</v>
      </c>
      <c r="KF25">
        <v>18</v>
      </c>
      <c r="KG25">
        <v>260.93299999999999</v>
      </c>
      <c r="KH25">
        <v>1110.68</v>
      </c>
      <c r="KI25">
        <v>30.223299999999998</v>
      </c>
      <c r="KJ25">
        <v>30.120200000000001</v>
      </c>
      <c r="KK25">
        <v>29.999700000000001</v>
      </c>
      <c r="KL25">
        <v>30.049700000000001</v>
      </c>
      <c r="KM25">
        <v>29.9419</v>
      </c>
      <c r="KN25">
        <v>26.958300000000001</v>
      </c>
      <c r="KO25">
        <v>-30</v>
      </c>
      <c r="KP25">
        <v>-30</v>
      </c>
      <c r="KQ25">
        <v>-999.9</v>
      </c>
      <c r="KR25">
        <v>400</v>
      </c>
      <c r="KS25">
        <v>0</v>
      </c>
      <c r="KT25">
        <v>101.541</v>
      </c>
      <c r="KU25">
        <v>86.407399999999996</v>
      </c>
    </row>
    <row r="26" spans="1:307" x14ac:dyDescent="0.35">
      <c r="A26">
        <v>7</v>
      </c>
      <c r="B26">
        <v>5</v>
      </c>
      <c r="C26" t="s">
        <v>522</v>
      </c>
      <c r="D26" t="s">
        <v>524</v>
      </c>
      <c r="E26">
        <v>1</v>
      </c>
      <c r="F26">
        <v>1</v>
      </c>
      <c r="G26">
        <v>25</v>
      </c>
      <c r="H26">
        <v>1681986543</v>
      </c>
      <c r="I26">
        <v>2842</v>
      </c>
      <c r="J26" t="s">
        <v>377</v>
      </c>
      <c r="K26" t="s">
        <v>378</v>
      </c>
      <c r="L26" s="6">
        <f t="shared" si="47"/>
        <v>4.2708333333333348E-3</v>
      </c>
      <c r="M26">
        <v>15</v>
      </c>
      <c r="N26">
        <f t="shared" si="0"/>
        <v>2.8070741971547823</v>
      </c>
      <c r="O26">
        <f t="shared" si="1"/>
        <v>1.5458992312652913</v>
      </c>
      <c r="P26" s="1">
        <f t="shared" si="2"/>
        <v>0.83181962617418947</v>
      </c>
      <c r="Q26">
        <f t="shared" si="3"/>
        <v>0.80901367647361722</v>
      </c>
      <c r="R26">
        <f t="shared" si="4"/>
        <v>4.3196696374267649</v>
      </c>
      <c r="S26">
        <v>1681986535</v>
      </c>
      <c r="T26">
        <f t="shared" si="5"/>
        <v>6.2655276491152129E-3</v>
      </c>
      <c r="U26">
        <f t="shared" si="6"/>
        <v>6.2655276491152128</v>
      </c>
      <c r="V26">
        <f t="shared" si="7"/>
        <v>17.587800995391177</v>
      </c>
      <c r="W26">
        <f t="shared" si="8"/>
        <v>392.419266666667</v>
      </c>
      <c r="X26">
        <f t="shared" si="9"/>
        <v>326.4220477022165</v>
      </c>
      <c r="Y26">
        <f t="shared" si="10"/>
        <v>32.913195642865809</v>
      </c>
      <c r="Z26">
        <f t="shared" si="11"/>
        <v>39.567707477935286</v>
      </c>
      <c r="AA26" s="1">
        <f t="shared" si="12"/>
        <v>17.587800995391177</v>
      </c>
      <c r="AB26" s="1">
        <f t="shared" si="13"/>
        <v>0.52009097992011544</v>
      </c>
      <c r="AC26">
        <f>IF(LEFT(DX26,1)&lt;&gt;"0",IF(LEFT(DX26,1)="1",3,DY26),[1]Measurements!$D$5+[1]Measurements!$E$5*(EP26*EI26/([1]Measurements!$K$5*1000))+[1]Measurements!$F$5*(EP26*EI26/([1]Measurements!$K$5*1000))*MAX(MIN(DV26,[1]Measurements!$J$5),[1]Measurements!$I$5)*MAX(MIN(DV26,[1]Measurements!$J$5),[1]Measurements!$I$5)+[1]Measurements!$G$5*MAX(MIN(DV26,[1]Measurements!$J$5),[1]Measurements!$I$5)*(EP26*EI26/([1]Measurements!$K$5*1000))+[1]Measurements!$H$5*(EP26*EI26/([1]Measurements!$K$5*1000))*(EP26*EI26/([1]Measurements!$K$5*1000)))</f>
        <v>3.0241955344754397</v>
      </c>
      <c r="AD26">
        <f t="shared" si="14"/>
        <v>0.47502786094001886</v>
      </c>
      <c r="AE26">
        <f t="shared" si="15"/>
        <v>0.30061510730217578</v>
      </c>
      <c r="AF26">
        <f t="shared" si="16"/>
        <v>193.8089557804872</v>
      </c>
      <c r="AG26">
        <f>(EK26+(AF26+2*0.95*0.0000000567*(((EK26+[1]Measurements!$B$7)+273)^4-(EK26+273)^4)-44100*T26)/(1.84*29.3*AC26+8*0.95*0.0000000567*(EK26+273)^3))</f>
        <v>29.976358262992033</v>
      </c>
      <c r="AH26">
        <f>([1]Measurements!$C$7*EL26+[1]Measurements!$D$7*EM26+[1]Measurements!$E$7*AG26)</f>
        <v>29.049633333333301</v>
      </c>
      <c r="AI26">
        <f t="shared" si="17"/>
        <v>4.0333380066644882</v>
      </c>
      <c r="AJ26">
        <f t="shared" si="18"/>
        <v>62.868818171172492</v>
      </c>
      <c r="AK26">
        <f t="shared" si="19"/>
        <v>2.7481300686256822</v>
      </c>
      <c r="AL26">
        <f t="shared" si="20"/>
        <v>4.3712131841628832</v>
      </c>
      <c r="AM26">
        <f t="shared" si="21"/>
        <v>1.285207938038806</v>
      </c>
      <c r="AN26" s="1">
        <f t="shared" si="22"/>
        <v>-276.30976932598088</v>
      </c>
      <c r="AO26" s="1">
        <f t="shared" si="23"/>
        <v>227.92073823140709</v>
      </c>
      <c r="AP26" s="1">
        <f>2*0.95*0.0000000567*(((EK26+[1]Measurements!$B$7)+273)^4-(AH26+273)^4)</f>
        <v>16.716060824536392</v>
      </c>
      <c r="AQ26">
        <f t="shared" si="24"/>
        <v>162.13598551044979</v>
      </c>
      <c r="AR26">
        <f t="shared" si="25"/>
        <v>8.2793921241697142</v>
      </c>
      <c r="AS26">
        <f t="shared" si="26"/>
        <v>5.3557126860029403</v>
      </c>
      <c r="AT26">
        <v>409.56703736326398</v>
      </c>
      <c r="AU26">
        <v>400.19091515151501</v>
      </c>
      <c r="AV26">
        <v>-0.38792178461367799</v>
      </c>
      <c r="AW26">
        <v>66.597612773202499</v>
      </c>
      <c r="AX26" s="1">
        <f t="shared" si="27"/>
        <v>6.2655276491152128</v>
      </c>
      <c r="AY26">
        <v>23.451609591923098</v>
      </c>
      <c r="AZ26">
        <v>27.5095909090909</v>
      </c>
      <c r="BA26">
        <v>3.4376363636365398E-2</v>
      </c>
      <c r="BB26">
        <v>77.180000000000007</v>
      </c>
      <c r="BC26">
        <v>0</v>
      </c>
      <c r="BD26">
        <v>0</v>
      </c>
      <c r="BE26">
        <f>IF(BC26*[1]Measurements!$H$13&gt;=BG26,1,(BG26/(BG26-BC26*[1]Measurements!$H$13)))</f>
        <v>1</v>
      </c>
      <c r="BF26">
        <f t="shared" si="28"/>
        <v>0</v>
      </c>
      <c r="BG26">
        <f>MAX(0,([1]Measurements!$B$13+[1]Measurements!$C$13*EP26)/(1+[1]Measurements!$D$13*EP26)*EI26/(EK26+273)*[1]Measurements!$E$13)</f>
        <v>52689.246683232384</v>
      </c>
      <c r="BH26" t="s">
        <v>297</v>
      </c>
      <c r="BI26">
        <v>10288.9</v>
      </c>
      <c r="BJ26">
        <v>1.016</v>
      </c>
      <c r="BK26">
        <v>4.5720000000000001</v>
      </c>
      <c r="BL26">
        <f t="shared" si="29"/>
        <v>0.77777777777777779</v>
      </c>
      <c r="BM26">
        <v>-1</v>
      </c>
      <c r="BN26" t="s">
        <v>379</v>
      </c>
      <c r="BO26">
        <v>10144.6</v>
      </c>
      <c r="BP26">
        <v>866.70899999999995</v>
      </c>
      <c r="BQ26">
        <v>1027.1128977779999</v>
      </c>
      <c r="BR26">
        <f t="shared" si="30"/>
        <v>0.15616968507065687</v>
      </c>
      <c r="BS26">
        <v>0.5</v>
      </c>
      <c r="BT26">
        <f t="shared" si="31"/>
        <v>1009.214260197141</v>
      </c>
      <c r="BU26">
        <f t="shared" si="32"/>
        <v>17.587800995391177</v>
      </c>
      <c r="BV26">
        <f t="shared" si="33"/>
        <v>78.80433659190173</v>
      </c>
      <c r="BW26">
        <f t="shared" si="34"/>
        <v>1.8418091904250557E-2</v>
      </c>
      <c r="BX26">
        <f t="shared" si="35"/>
        <v>-0.99554868796809892</v>
      </c>
      <c r="BY26">
        <f t="shared" si="36"/>
        <v>1.3046264858361316</v>
      </c>
      <c r="BZ26" t="s">
        <v>299</v>
      </c>
      <c r="CA26">
        <v>0</v>
      </c>
      <c r="CB26">
        <f t="shared" si="37"/>
        <v>1.3046264858361316</v>
      </c>
      <c r="CC26">
        <f t="shared" si="38"/>
        <v>0.99872981199178934</v>
      </c>
      <c r="CD26">
        <f t="shared" si="39"/>
        <v>0.15636830221299203</v>
      </c>
      <c r="CE26">
        <f t="shared" si="40"/>
        <v>-312.95500601487601</v>
      </c>
      <c r="CF26">
        <f t="shared" si="41"/>
        <v>0.15632431803015159</v>
      </c>
      <c r="CG26">
        <f t="shared" si="42"/>
        <v>-287.55368328965125</v>
      </c>
      <c r="CH26">
        <f t="shared" si="43"/>
        <v>2.3537568966319492E-4</v>
      </c>
      <c r="CI26">
        <f t="shared" si="44"/>
        <v>0.99976462431033686</v>
      </c>
      <c r="CJ26">
        <v>630</v>
      </c>
      <c r="CK26">
        <v>290</v>
      </c>
      <c r="CL26">
        <v>994.54</v>
      </c>
      <c r="CM26">
        <v>95</v>
      </c>
      <c r="CN26">
        <v>10144.6</v>
      </c>
      <c r="CO26">
        <v>991.08</v>
      </c>
      <c r="CP26">
        <v>3.46</v>
      </c>
      <c r="CQ26">
        <v>300</v>
      </c>
      <c r="CR26">
        <v>24.1</v>
      </c>
      <c r="CS26">
        <v>1027.1128977779999</v>
      </c>
      <c r="CT26">
        <v>1.66676918096836</v>
      </c>
      <c r="CU26">
        <v>-36.550312085794502</v>
      </c>
      <c r="CV26">
        <v>1.48927610778426</v>
      </c>
      <c r="CW26">
        <v>0.95557855404113601</v>
      </c>
      <c r="CX26">
        <v>-7.3861448275862104E-3</v>
      </c>
      <c r="CY26">
        <v>290</v>
      </c>
      <c r="CZ26">
        <v>987.21</v>
      </c>
      <c r="DA26">
        <v>705</v>
      </c>
      <c r="DB26">
        <v>10106</v>
      </c>
      <c r="DC26">
        <v>990.95</v>
      </c>
      <c r="DD26">
        <v>-3.74</v>
      </c>
      <c r="DR26">
        <f>[1]Measurements!$B$11*EQ26+[1]Measurements!$C$11*ER26+[1]Measurements!$F$11*FC26*(1-FF26)</f>
        <v>1200.03733333333</v>
      </c>
      <c r="DS26">
        <f t="shared" si="45"/>
        <v>1009.214260197141</v>
      </c>
      <c r="DT26">
        <f>([1]Measurements!$B$11*[1]Measurements!$D$9+[1]Measurements!$C$11*[1]Measurements!$D$9+[1]Measurements!$F$11*((FP26+FH26)/MAX(FP26+FH26+FQ26, 0.1)*[1]Measurements!$I$9+FQ26/MAX(FP26+FH26+FQ26, 0.1)*[1]Measurements!$J$9))/([1]Measurements!$B$11+[1]Measurements!$C$11+[1]Measurements!$F$11)</f>
        <v>0.84098571949745771</v>
      </c>
      <c r="DU26">
        <f>([1]Measurements!$B$11*[1]Measurements!$K$9+[1]Measurements!$C$11*[1]Measurements!$K$9+[1]Measurements!$F$11*((FP26+FH26)/MAX(FP26+FH26+FQ26, 0.1)*[1]Measurements!$P$9+FQ26/MAX(FP26+FH26+FQ26, 0.1)*[1]Measurements!$Q$9))/([1]Measurements!$B$11+[1]Measurements!$C$11+[1]Measurements!$F$11)</f>
        <v>0.1615024386300935</v>
      </c>
      <c r="DV26">
        <v>2</v>
      </c>
      <c r="DW26">
        <v>0.5</v>
      </c>
      <c r="DX26" t="s">
        <v>300</v>
      </c>
      <c r="DY26">
        <v>2</v>
      </c>
      <c r="DZ26" t="b">
        <v>1</v>
      </c>
      <c r="EA26">
        <v>1681986535</v>
      </c>
      <c r="EB26">
        <v>392.419266666667</v>
      </c>
      <c r="EC26">
        <v>399.99079999999998</v>
      </c>
      <c r="ED26">
        <v>27.255033333333301</v>
      </c>
      <c r="EE26">
        <v>23.455259999999999</v>
      </c>
      <c r="EF26">
        <v>392.58733333333299</v>
      </c>
      <c r="EG26">
        <v>26.115120000000001</v>
      </c>
      <c r="EH26">
        <v>274.21333333333303</v>
      </c>
      <c r="EI26">
        <v>100.7302</v>
      </c>
      <c r="EJ26">
        <v>9.9985566666666706E-2</v>
      </c>
      <c r="EK26">
        <v>30.447573333333299</v>
      </c>
      <c r="EL26">
        <v>29.049633333333301</v>
      </c>
      <c r="EM26">
        <v>23.963200000000001</v>
      </c>
      <c r="EN26">
        <v>0</v>
      </c>
      <c r="EO26">
        <v>0</v>
      </c>
      <c r="EP26">
        <v>10006.16</v>
      </c>
      <c r="EQ26">
        <v>0</v>
      </c>
      <c r="ER26">
        <v>224.75020000000001</v>
      </c>
      <c r="ES26">
        <v>-7.5715633333333301</v>
      </c>
      <c r="ET26">
        <v>403.41386666666699</v>
      </c>
      <c r="EU26">
        <v>409.59813333333301</v>
      </c>
      <c r="EV26">
        <v>3.7997726666666698</v>
      </c>
      <c r="EW26">
        <v>399.99079999999998</v>
      </c>
      <c r="EX26">
        <v>23.455259999999999</v>
      </c>
      <c r="EY26">
        <v>2.7454086666666702</v>
      </c>
      <c r="EZ26">
        <v>2.3626559999999999</v>
      </c>
      <c r="FA26">
        <v>22.559153333333299</v>
      </c>
      <c r="FB26">
        <v>20.1100666666667</v>
      </c>
      <c r="FC26">
        <v>1200.03733333333</v>
      </c>
      <c r="FD26">
        <v>0.96700580000000003</v>
      </c>
      <c r="FE26">
        <v>3.2994073333333297E-2</v>
      </c>
      <c r="FF26">
        <v>0</v>
      </c>
      <c r="FG26">
        <v>868.06433333333302</v>
      </c>
      <c r="FH26">
        <v>4.9997999999999996</v>
      </c>
      <c r="FI26">
        <v>10714.653333333301</v>
      </c>
      <c r="FJ26">
        <v>11590.56</v>
      </c>
      <c r="FK26">
        <v>37.0082666666667</v>
      </c>
      <c r="FL26">
        <v>38.691200000000002</v>
      </c>
      <c r="FM26">
        <v>37.557866666666698</v>
      </c>
      <c r="FN26">
        <v>38.625</v>
      </c>
      <c r="FO26">
        <v>39.720599999999997</v>
      </c>
      <c r="FP26">
        <v>1155.60733333333</v>
      </c>
      <c r="FQ26">
        <v>39.43</v>
      </c>
      <c r="FR26">
        <v>0</v>
      </c>
      <c r="FS26">
        <v>367.700000047684</v>
      </c>
      <c r="FT26">
        <v>0</v>
      </c>
      <c r="FU26">
        <v>866.70899999999995</v>
      </c>
      <c r="FV26">
        <v>-171.10017091957599</v>
      </c>
      <c r="FW26">
        <v>-2083.3777775144799</v>
      </c>
      <c r="FX26">
        <v>10697.623076923101</v>
      </c>
      <c r="FY26">
        <v>15</v>
      </c>
      <c r="FZ26">
        <v>0</v>
      </c>
      <c r="GA26" t="s">
        <v>301</v>
      </c>
      <c r="GB26">
        <v>1677862641</v>
      </c>
      <c r="GC26">
        <v>1677862632</v>
      </c>
      <c r="GD26">
        <v>0</v>
      </c>
      <c r="GE26">
        <v>1.395</v>
      </c>
      <c r="GF26">
        <v>0.15</v>
      </c>
      <c r="GG26">
        <v>3.0830000000000002</v>
      </c>
      <c r="GH26">
        <v>0.99099999999999999</v>
      </c>
      <c r="GI26">
        <v>401</v>
      </c>
      <c r="GJ26">
        <v>15</v>
      </c>
      <c r="GK26">
        <v>0.55000000000000004</v>
      </c>
      <c r="GL26">
        <v>0.16</v>
      </c>
      <c r="GM26">
        <v>-5.1389376666666697</v>
      </c>
      <c r="GN26">
        <v>-43.286432103896097</v>
      </c>
      <c r="GO26">
        <v>4.4773488264034897</v>
      </c>
      <c r="GP26">
        <v>0</v>
      </c>
      <c r="GQ26">
        <v>877.82011764705896</v>
      </c>
      <c r="GR26">
        <v>-185.71559977096501</v>
      </c>
      <c r="GS26">
        <v>18.246649126321799</v>
      </c>
      <c r="GT26">
        <v>0</v>
      </c>
      <c r="GU26">
        <v>3.64152238095238</v>
      </c>
      <c r="GV26">
        <v>2.9826280519480601</v>
      </c>
      <c r="GW26">
        <v>0.30410319081811599</v>
      </c>
      <c r="GX26">
        <v>0</v>
      </c>
      <c r="GY26">
        <v>0</v>
      </c>
      <c r="GZ26">
        <v>3</v>
      </c>
      <c r="HA26" t="s">
        <v>312</v>
      </c>
      <c r="HB26">
        <v>2.8664700000000001</v>
      </c>
      <c r="HC26">
        <v>2.7592500000000002</v>
      </c>
      <c r="HD26">
        <v>8.6747099999999994E-2</v>
      </c>
      <c r="HE26">
        <v>8.7860800000000003E-2</v>
      </c>
      <c r="HF26">
        <v>0.120129</v>
      </c>
      <c r="HG26">
        <v>0.108889</v>
      </c>
      <c r="HH26">
        <v>24953</v>
      </c>
      <c r="HI26">
        <v>19620</v>
      </c>
      <c r="HJ26">
        <v>28627</v>
      </c>
      <c r="HK26">
        <v>22497.1</v>
      </c>
      <c r="HL26">
        <v>41254.5</v>
      </c>
      <c r="HM26">
        <v>31781.7</v>
      </c>
      <c r="HN26">
        <v>53413.7</v>
      </c>
      <c r="HO26">
        <v>40277.9</v>
      </c>
      <c r="HP26">
        <v>1.50265</v>
      </c>
      <c r="HQ26">
        <v>2.5747</v>
      </c>
      <c r="HR26">
        <v>3.3512699999999999E-2</v>
      </c>
      <c r="HS26">
        <v>-0.1081</v>
      </c>
      <c r="HT26">
        <v>28.533100000000001</v>
      </c>
      <c r="HU26">
        <v>25.837</v>
      </c>
      <c r="HV26">
        <v>42.48</v>
      </c>
      <c r="HW26">
        <v>34.381999999999998</v>
      </c>
      <c r="HX26">
        <v>23.019300000000001</v>
      </c>
      <c r="HY26">
        <v>62.916400000000003</v>
      </c>
      <c r="HZ26">
        <v>0</v>
      </c>
      <c r="IA26">
        <v>2</v>
      </c>
      <c r="IB26">
        <v>0.15982499999999999</v>
      </c>
      <c r="IC26">
        <v>0</v>
      </c>
      <c r="ID26">
        <v>20.264700000000001</v>
      </c>
      <c r="IE26">
        <v>5.2473900000000002</v>
      </c>
      <c r="IF26">
        <v>11.9846</v>
      </c>
      <c r="IG26">
        <v>4.9817999999999998</v>
      </c>
      <c r="IH26">
        <v>3.2979799999999999</v>
      </c>
      <c r="II26">
        <v>9999</v>
      </c>
      <c r="IJ26">
        <v>9999</v>
      </c>
      <c r="IK26">
        <v>9999</v>
      </c>
      <c r="IL26">
        <v>999.9</v>
      </c>
      <c r="IM26">
        <v>4.9703999999999997</v>
      </c>
      <c r="IN26">
        <v>1.87462</v>
      </c>
      <c r="IO26">
        <v>1.8707800000000001</v>
      </c>
      <c r="IP26">
        <v>1.87456</v>
      </c>
      <c r="IQ26">
        <v>1.87046</v>
      </c>
      <c r="IR26">
        <v>1.87374</v>
      </c>
      <c r="IS26">
        <v>1.8757600000000001</v>
      </c>
      <c r="IT26">
        <v>1.8742399999999999</v>
      </c>
      <c r="IU26">
        <v>0</v>
      </c>
      <c r="IV26">
        <v>0</v>
      </c>
      <c r="IW26">
        <v>0</v>
      </c>
      <c r="IX26">
        <v>0</v>
      </c>
      <c r="IY26" t="s">
        <v>303</v>
      </c>
      <c r="IZ26" t="s">
        <v>304</v>
      </c>
      <c r="JA26" t="s">
        <v>305</v>
      </c>
      <c r="JB26" t="s">
        <v>305</v>
      </c>
      <c r="JC26" t="s">
        <v>305</v>
      </c>
      <c r="JD26" t="s">
        <v>305</v>
      </c>
      <c r="JE26">
        <v>0</v>
      </c>
      <c r="JF26">
        <v>100</v>
      </c>
      <c r="JG26">
        <v>100</v>
      </c>
      <c r="JH26">
        <v>-0.186</v>
      </c>
      <c r="JI26">
        <v>1.1399999999999999</v>
      </c>
      <c r="JJ26">
        <v>-1.9404448357930499</v>
      </c>
      <c r="JK26">
        <v>3.7615693108519802E-3</v>
      </c>
      <c r="JL26">
        <v>2.0286125053024199E-6</v>
      </c>
      <c r="JM26">
        <v>-2.8431522489916698E-10</v>
      </c>
      <c r="JN26">
        <v>1.13992948613311</v>
      </c>
      <c r="JO26">
        <v>0</v>
      </c>
      <c r="JP26">
        <v>0</v>
      </c>
      <c r="JQ26">
        <v>0</v>
      </c>
      <c r="JR26">
        <v>3</v>
      </c>
      <c r="JS26">
        <v>2024</v>
      </c>
      <c r="JT26">
        <v>2</v>
      </c>
      <c r="JU26">
        <v>24</v>
      </c>
      <c r="JV26">
        <v>68731.7</v>
      </c>
      <c r="JW26">
        <v>68731.899999999994</v>
      </c>
      <c r="JX26">
        <v>1.34521</v>
      </c>
      <c r="JY26">
        <v>2.4511699999999998</v>
      </c>
      <c r="JZ26">
        <v>2.1484399999999999</v>
      </c>
      <c r="KA26">
        <v>2.6184099999999999</v>
      </c>
      <c r="KB26">
        <v>2.2497600000000002</v>
      </c>
      <c r="KC26">
        <v>2.4426299999999999</v>
      </c>
      <c r="KD26">
        <v>37.554000000000002</v>
      </c>
      <c r="KE26">
        <v>15.2178</v>
      </c>
      <c r="KF26">
        <v>18</v>
      </c>
      <c r="KG26">
        <v>257.87099999999998</v>
      </c>
      <c r="KH26">
        <v>1118.3599999999999</v>
      </c>
      <c r="KI26">
        <v>30.047699999999999</v>
      </c>
      <c r="KJ26">
        <v>29.694800000000001</v>
      </c>
      <c r="KK26">
        <v>29.999500000000001</v>
      </c>
      <c r="KL26">
        <v>29.657900000000001</v>
      </c>
      <c r="KM26">
        <v>29.5578</v>
      </c>
      <c r="KN26">
        <v>26.961500000000001</v>
      </c>
      <c r="KO26">
        <v>-30</v>
      </c>
      <c r="KP26">
        <v>-30</v>
      </c>
      <c r="KQ26">
        <v>-999.9</v>
      </c>
      <c r="KR26">
        <v>400</v>
      </c>
      <c r="KS26">
        <v>0</v>
      </c>
      <c r="KT26">
        <v>101.611</v>
      </c>
      <c r="KU26">
        <v>86.4649</v>
      </c>
    </row>
    <row r="27" spans="1:307" x14ac:dyDescent="0.35">
      <c r="A27">
        <f>A26</f>
        <v>7</v>
      </c>
      <c r="B27">
        <v>5</v>
      </c>
      <c r="C27" t="s">
        <v>522</v>
      </c>
      <c r="D27" t="s">
        <v>524</v>
      </c>
      <c r="E27">
        <v>1</v>
      </c>
      <c r="F27">
        <v>2</v>
      </c>
      <c r="G27">
        <v>26</v>
      </c>
      <c r="H27">
        <v>1681986598</v>
      </c>
      <c r="I27">
        <v>2897</v>
      </c>
      <c r="J27" t="s">
        <v>380</v>
      </c>
      <c r="K27" t="s">
        <v>381</v>
      </c>
      <c r="L27" s="6">
        <f t="shared" si="47"/>
        <v>6.3657407407402555E-4</v>
      </c>
      <c r="M27">
        <v>15</v>
      </c>
      <c r="N27">
        <f t="shared" si="0"/>
        <v>2.6300285865516244</v>
      </c>
      <c r="O27">
        <f t="shared" si="1"/>
        <v>-1.0888884286975191</v>
      </c>
      <c r="P27" s="1">
        <f t="shared" si="2"/>
        <v>0.78264600572854026</v>
      </c>
      <c r="Q27">
        <f t="shared" si="3"/>
        <v>0.35276662818941518</v>
      </c>
      <c r="R27">
        <f t="shared" si="4"/>
        <v>0.62635216891251866</v>
      </c>
      <c r="S27">
        <v>1681986590</v>
      </c>
      <c r="T27">
        <f t="shared" si="5"/>
        <v>2.9158072966964971E-3</v>
      </c>
      <c r="U27">
        <f t="shared" si="6"/>
        <v>2.9158072966964972</v>
      </c>
      <c r="V27">
        <f t="shared" si="7"/>
        <v>7.6686565431876019</v>
      </c>
      <c r="W27">
        <f t="shared" si="8"/>
        <v>401.15306666666697</v>
      </c>
      <c r="X27">
        <f t="shared" si="9"/>
        <v>313.96084531242172</v>
      </c>
      <c r="Y27">
        <f t="shared" si="10"/>
        <v>31.656797981384191</v>
      </c>
      <c r="Z27">
        <f t="shared" si="11"/>
        <v>40.448424638564255</v>
      </c>
      <c r="AA27" s="1">
        <f t="shared" si="12"/>
        <v>7.6686565431876019</v>
      </c>
      <c r="AB27" s="1">
        <f t="shared" si="13"/>
        <v>0.16396942280616641</v>
      </c>
      <c r="AC27">
        <f>IF(LEFT(DX27,1)&lt;&gt;"0",IF(LEFT(DX27,1)="1",3,DY27),[1]Measurements!$D$5+[1]Measurements!$E$5*(EP27*EI27/([1]Measurements!$K$5*1000))+[1]Measurements!$F$5*(EP27*EI27/([1]Measurements!$K$5*1000))*MAX(MIN(DV27,[1]Measurements!$J$5),[1]Measurements!$I$5)*MAX(MIN(DV27,[1]Measurements!$J$5),[1]Measurements!$I$5)+[1]Measurements!$G$5*MAX(MIN(DV27,[1]Measurements!$J$5),[1]Measurements!$I$5)*(EP27*EI27/([1]Measurements!$K$5*1000))+[1]Measurements!$H$5*(EP27*EI27/([1]Measurements!$K$5*1000))*(EP27*EI27/([1]Measurements!$K$5*1000)))</f>
        <v>3.0229928757206364</v>
      </c>
      <c r="AD27">
        <f t="shared" si="14"/>
        <v>0.15918390561215168</v>
      </c>
      <c r="AE27">
        <f t="shared" si="15"/>
        <v>9.9908266920445465E-2</v>
      </c>
      <c r="AF27">
        <f t="shared" si="16"/>
        <v>193.79784318041158</v>
      </c>
      <c r="AG27">
        <f>(EK27+(AF27+2*0.95*0.0000000567*(((EK27+[1]Measurements!$B$7)+273)^4-(EK27+273)^4)-44100*T27)/(1.84*29.3*AC27+8*0.95*0.0000000567*(EK27+273)^3))</f>
        <v>30.769444551422417</v>
      </c>
      <c r="AH27">
        <f>([1]Measurements!$C$7*EL27+[1]Measurements!$D$7*EM27+[1]Measurements!$E$7*AG27)</f>
        <v>30.1941666666667</v>
      </c>
      <c r="AI27">
        <f t="shared" si="17"/>
        <v>4.3081971561128087</v>
      </c>
      <c r="AJ27">
        <f t="shared" si="18"/>
        <v>57.905651025500859</v>
      </c>
      <c r="AK27">
        <f t="shared" si="19"/>
        <v>2.5238360284380579</v>
      </c>
      <c r="AL27">
        <f t="shared" si="20"/>
        <v>4.3585314796419352</v>
      </c>
      <c r="AM27">
        <f t="shared" si="21"/>
        <v>1.7843611276747509</v>
      </c>
      <c r="AN27" s="1">
        <f t="shared" si="22"/>
        <v>-128.58710178431554</v>
      </c>
      <c r="AO27" s="1">
        <f t="shared" si="23"/>
        <v>33.02971996160187</v>
      </c>
      <c r="AP27" s="1">
        <f>2*0.95*0.0000000567*(((EK27+[1]Measurements!$B$7)+273)^4-(AH27+273)^4)</f>
        <v>2.436558956921191</v>
      </c>
      <c r="AQ27">
        <f t="shared" si="24"/>
        <v>100.67702031461911</v>
      </c>
      <c r="AR27">
        <f t="shared" si="25"/>
        <v>-2.513815847703551</v>
      </c>
      <c r="AS27">
        <f t="shared" si="26"/>
        <v>2.3086073664227178</v>
      </c>
      <c r="AT27">
        <v>409.55313618123603</v>
      </c>
      <c r="AU27">
        <v>407.89394545454599</v>
      </c>
      <c r="AV27">
        <v>-0.420301643390811</v>
      </c>
      <c r="AW27">
        <v>66.596946220784304</v>
      </c>
      <c r="AX27" s="1">
        <f t="shared" si="27"/>
        <v>2.9158072966964972</v>
      </c>
      <c r="AY27">
        <v>23.3808071567483</v>
      </c>
      <c r="AZ27">
        <v>25.201048951049</v>
      </c>
      <c r="BA27">
        <v>2.31268251748259E-2</v>
      </c>
      <c r="BB27">
        <v>77.180000000000007</v>
      </c>
      <c r="BC27">
        <v>1</v>
      </c>
      <c r="BD27">
        <v>0</v>
      </c>
      <c r="BE27">
        <f>IF(BC27*[1]Measurements!$H$13&gt;=BG27,1,(BG27/(BG27-BC27*[1]Measurements!$H$13)))</f>
        <v>1</v>
      </c>
      <c r="BF27">
        <f t="shared" si="28"/>
        <v>0</v>
      </c>
      <c r="BG27">
        <f>MAX(0,([1]Measurements!$B$13+[1]Measurements!$C$13*EP27)/(1+[1]Measurements!$D$13*EP27)*EI27/(EK27+273)*[1]Measurements!$E$13)</f>
        <v>52661.33401759313</v>
      </c>
      <c r="BH27" t="s">
        <v>297</v>
      </c>
      <c r="BI27">
        <v>10288.9</v>
      </c>
      <c r="BJ27">
        <v>1.016</v>
      </c>
      <c r="BK27">
        <v>4.5720000000000001</v>
      </c>
      <c r="BL27">
        <f t="shared" si="29"/>
        <v>0.77777777777777779</v>
      </c>
      <c r="BM27">
        <v>-1</v>
      </c>
      <c r="BN27" t="s">
        <v>382</v>
      </c>
      <c r="BO27">
        <v>10165.5</v>
      </c>
      <c r="BP27">
        <v>887.44465384615398</v>
      </c>
      <c r="BQ27">
        <v>918.38842342976795</v>
      </c>
      <c r="BR27">
        <f t="shared" si="30"/>
        <v>3.3693553614333349E-2</v>
      </c>
      <c r="BS27">
        <v>0.5</v>
      </c>
      <c r="BT27">
        <f t="shared" si="31"/>
        <v>1009.1585201971018</v>
      </c>
      <c r="BU27">
        <f t="shared" si="32"/>
        <v>7.6686565431876019</v>
      </c>
      <c r="BV27">
        <f t="shared" si="33"/>
        <v>17.001068352811178</v>
      </c>
      <c r="BW27">
        <f t="shared" si="34"/>
        <v>8.5899849921442471E-3</v>
      </c>
      <c r="BX27">
        <f t="shared" si="35"/>
        <v>-0.99502171425144315</v>
      </c>
      <c r="BY27">
        <f t="shared" si="36"/>
        <v>1.3044303351578568</v>
      </c>
      <c r="BZ27" t="s">
        <v>299</v>
      </c>
      <c r="CA27">
        <v>0</v>
      </c>
      <c r="CB27">
        <f t="shared" si="37"/>
        <v>1.3044303351578568</v>
      </c>
      <c r="CC27">
        <f t="shared" si="38"/>
        <v>0.99857965289862172</v>
      </c>
      <c r="CD27">
        <f t="shared" si="39"/>
        <v>3.3741478225126631E-2</v>
      </c>
      <c r="CE27">
        <f t="shared" si="40"/>
        <v>-279.66241493244939</v>
      </c>
      <c r="CF27">
        <f t="shared" si="41"/>
        <v>3.3730869593752245E-2</v>
      </c>
      <c r="CG27">
        <f t="shared" si="42"/>
        <v>-256.97874674627894</v>
      </c>
      <c r="CH27">
        <f t="shared" si="43"/>
        <v>4.9595664990679583E-5</v>
      </c>
      <c r="CI27">
        <f t="shared" si="44"/>
        <v>0.99995040433500937</v>
      </c>
      <c r="CJ27">
        <v>631</v>
      </c>
      <c r="CK27">
        <v>290</v>
      </c>
      <c r="CL27">
        <v>913.4</v>
      </c>
      <c r="CM27">
        <v>45</v>
      </c>
      <c r="CN27">
        <v>10165.5</v>
      </c>
      <c r="CO27">
        <v>910.07</v>
      </c>
      <c r="CP27">
        <v>3.33</v>
      </c>
      <c r="CQ27">
        <v>300</v>
      </c>
      <c r="CR27">
        <v>24.1</v>
      </c>
      <c r="CS27">
        <v>918.38842342976795</v>
      </c>
      <c r="CT27">
        <v>1.69759401252029</v>
      </c>
      <c r="CU27">
        <v>-8.4549235012253998</v>
      </c>
      <c r="CV27">
        <v>1.5185492586507701</v>
      </c>
      <c r="CW27">
        <v>0.52542367320885097</v>
      </c>
      <c r="CX27">
        <v>-7.3942687430478297E-3</v>
      </c>
      <c r="CY27">
        <v>290</v>
      </c>
      <c r="CZ27">
        <v>909.45</v>
      </c>
      <c r="DA27">
        <v>615</v>
      </c>
      <c r="DB27">
        <v>10123.299999999999</v>
      </c>
      <c r="DC27">
        <v>910.04</v>
      </c>
      <c r="DD27">
        <v>-0.59</v>
      </c>
      <c r="DR27">
        <f>[1]Measurements!$B$11*EQ27+[1]Measurements!$C$11*ER27+[1]Measurements!$F$11*FC27*(1-FF27)</f>
        <v>1199.97133333333</v>
      </c>
      <c r="DS27">
        <f t="shared" si="45"/>
        <v>1009.1585201971018</v>
      </c>
      <c r="DT27">
        <f>([1]Measurements!$B$11*[1]Measurements!$D$9+[1]Measurements!$C$11*[1]Measurements!$D$9+[1]Measurements!$F$11*((FP27+FH27)/MAX(FP27+FH27+FQ27, 0.1)*[1]Measurements!$I$9+FQ27/MAX(FP27+FH27+FQ27, 0.1)*[1]Measurements!$J$9))/([1]Measurements!$B$11+[1]Measurements!$C$11+[1]Measurements!$F$11)</f>
        <v>0.84098552370732016</v>
      </c>
      <c r="DU27">
        <f>([1]Measurements!$B$11*[1]Measurements!$K$9+[1]Measurements!$C$11*[1]Measurements!$K$9+[1]Measurements!$F$11*((FP27+FH27)/MAX(FP27+FH27+FQ27, 0.1)*[1]Measurements!$P$9+FQ27/MAX(FP27+FH27+FQ27, 0.1)*[1]Measurements!$Q$9))/([1]Measurements!$B$11+[1]Measurements!$C$11+[1]Measurements!$F$11)</f>
        <v>0.16150206075512813</v>
      </c>
      <c r="DV27">
        <v>2</v>
      </c>
      <c r="DW27">
        <v>0.5</v>
      </c>
      <c r="DX27" t="s">
        <v>300</v>
      </c>
      <c r="DY27">
        <v>2</v>
      </c>
      <c r="DZ27" t="b">
        <v>1</v>
      </c>
      <c r="EA27">
        <v>1681986590</v>
      </c>
      <c r="EB27">
        <v>401.15306666666697</v>
      </c>
      <c r="EC27">
        <v>399.99059999999997</v>
      </c>
      <c r="ED27">
        <v>25.0305066666667</v>
      </c>
      <c r="EE27">
        <v>23.382533333333299</v>
      </c>
      <c r="EF27">
        <v>401.2758</v>
      </c>
      <c r="EG27">
        <v>23.884726666666701</v>
      </c>
      <c r="EH27">
        <v>273.16239999999999</v>
      </c>
      <c r="EI27">
        <v>100.7304</v>
      </c>
      <c r="EJ27">
        <v>0.10000116000000001</v>
      </c>
      <c r="EK27">
        <v>30.396833333333301</v>
      </c>
      <c r="EL27">
        <v>30.1941666666667</v>
      </c>
      <c r="EM27">
        <v>25.386093333333299</v>
      </c>
      <c r="EN27">
        <v>0</v>
      </c>
      <c r="EO27">
        <v>0</v>
      </c>
      <c r="EP27">
        <v>9998.8686666666708</v>
      </c>
      <c r="EQ27">
        <v>0</v>
      </c>
      <c r="ER27">
        <v>675.83360000000005</v>
      </c>
      <c r="ES27">
        <v>1.1624012666666701</v>
      </c>
      <c r="ET27">
        <v>411.45153333333297</v>
      </c>
      <c r="EU27">
        <v>409.56766666666698</v>
      </c>
      <c r="EV27">
        <v>1.64798333333333</v>
      </c>
      <c r="EW27">
        <v>399.99059999999997</v>
      </c>
      <c r="EX27">
        <v>23.382533333333299</v>
      </c>
      <c r="EY27">
        <v>2.521334</v>
      </c>
      <c r="EZ27">
        <v>2.3553313333333299</v>
      </c>
      <c r="FA27">
        <v>21.1647133333333</v>
      </c>
      <c r="FB27">
        <v>20.059906666666699</v>
      </c>
      <c r="FC27">
        <v>1199.97133333333</v>
      </c>
      <c r="FD27">
        <v>0.96700913333333305</v>
      </c>
      <c r="FE27">
        <v>3.2990773333333299E-2</v>
      </c>
      <c r="FF27">
        <v>0</v>
      </c>
      <c r="FG27">
        <v>890.26660000000004</v>
      </c>
      <c r="FH27">
        <v>4.9997999999999996</v>
      </c>
      <c r="FI27">
        <v>10968.32</v>
      </c>
      <c r="FJ27">
        <v>11589.92</v>
      </c>
      <c r="FK27">
        <v>37</v>
      </c>
      <c r="FL27">
        <v>38.5041333333333</v>
      </c>
      <c r="FM27">
        <v>37.408066666666699</v>
      </c>
      <c r="FN27">
        <v>38.5</v>
      </c>
      <c r="FO27">
        <v>39.686999999999998</v>
      </c>
      <c r="FP27">
        <v>1155.5513333333299</v>
      </c>
      <c r="FQ27">
        <v>39.42</v>
      </c>
      <c r="FR27">
        <v>0</v>
      </c>
      <c r="FS27">
        <v>53.700000047683702</v>
      </c>
      <c r="FT27">
        <v>0</v>
      </c>
      <c r="FU27">
        <v>887.44465384615398</v>
      </c>
      <c r="FV27">
        <v>-350.28208499225798</v>
      </c>
      <c r="FW27">
        <v>-4246.3521310546503</v>
      </c>
      <c r="FX27">
        <v>10934.6846153846</v>
      </c>
      <c r="FY27">
        <v>15</v>
      </c>
      <c r="FZ27">
        <v>0</v>
      </c>
      <c r="GA27" t="s">
        <v>301</v>
      </c>
      <c r="GB27">
        <v>1677862641</v>
      </c>
      <c r="GC27">
        <v>1677862632</v>
      </c>
      <c r="GD27">
        <v>0</v>
      </c>
      <c r="GE27">
        <v>1.395</v>
      </c>
      <c r="GF27">
        <v>0.15</v>
      </c>
      <c r="GG27">
        <v>3.0830000000000002</v>
      </c>
      <c r="GH27">
        <v>0.99099999999999999</v>
      </c>
      <c r="GI27">
        <v>401</v>
      </c>
      <c r="GJ27">
        <v>15</v>
      </c>
      <c r="GK27">
        <v>0.55000000000000004</v>
      </c>
      <c r="GL27">
        <v>0.16</v>
      </c>
      <c r="GM27">
        <v>3.33385145</v>
      </c>
      <c r="GN27">
        <v>-45.814537488721797</v>
      </c>
      <c r="GO27">
        <v>4.4979928956031001</v>
      </c>
      <c r="GP27">
        <v>0</v>
      </c>
      <c r="GQ27">
        <v>911.85632352941195</v>
      </c>
      <c r="GR27">
        <v>-402.67980141370703</v>
      </c>
      <c r="GS27">
        <v>39.7007459551496</v>
      </c>
      <c r="GT27">
        <v>0</v>
      </c>
      <c r="GU27">
        <v>1.5559400000000001</v>
      </c>
      <c r="GV27">
        <v>2.00500060150376</v>
      </c>
      <c r="GW27">
        <v>0.195008919052437</v>
      </c>
      <c r="GX27">
        <v>0</v>
      </c>
      <c r="GY27">
        <v>0</v>
      </c>
      <c r="GZ27">
        <v>3</v>
      </c>
      <c r="HA27" t="s">
        <v>312</v>
      </c>
      <c r="HB27">
        <v>2.86531</v>
      </c>
      <c r="HC27">
        <v>2.7591600000000001</v>
      </c>
      <c r="HD27">
        <v>8.8154899999999994E-2</v>
      </c>
      <c r="HE27">
        <v>8.7878600000000001E-2</v>
      </c>
      <c r="HF27">
        <v>0.112692</v>
      </c>
      <c r="HG27">
        <v>0.10868800000000001</v>
      </c>
      <c r="HH27">
        <v>24918.400000000001</v>
      </c>
      <c r="HI27">
        <v>19622.599999999999</v>
      </c>
      <c r="HJ27">
        <v>28631</v>
      </c>
      <c r="HK27">
        <v>22500.2</v>
      </c>
      <c r="HL27">
        <v>41608.699999999997</v>
      </c>
      <c r="HM27">
        <v>31792.400000000001</v>
      </c>
      <c r="HN27">
        <v>53420.4</v>
      </c>
      <c r="HO27">
        <v>40282.300000000003</v>
      </c>
      <c r="HP27">
        <v>1.49855</v>
      </c>
      <c r="HQ27">
        <v>2.5790999999999999</v>
      </c>
      <c r="HR27">
        <v>0.112168</v>
      </c>
      <c r="HS27">
        <v>-1.77994E-2</v>
      </c>
      <c r="HT27">
        <v>28.438500000000001</v>
      </c>
      <c r="HU27">
        <v>25.863499999999998</v>
      </c>
      <c r="HV27">
        <v>42.375999999999998</v>
      </c>
      <c r="HW27">
        <v>34.372</v>
      </c>
      <c r="HX27">
        <v>22.946300000000001</v>
      </c>
      <c r="HY27">
        <v>63.086500000000001</v>
      </c>
      <c r="HZ27">
        <v>0</v>
      </c>
      <c r="IA27">
        <v>2</v>
      </c>
      <c r="IB27">
        <v>0.15463399999999999</v>
      </c>
      <c r="IC27">
        <v>0</v>
      </c>
      <c r="ID27">
        <v>20.264700000000001</v>
      </c>
      <c r="IE27">
        <v>5.2520300000000004</v>
      </c>
      <c r="IF27">
        <v>11.9857</v>
      </c>
      <c r="IG27">
        <v>4.9815500000000004</v>
      </c>
      <c r="IH27">
        <v>3.2975699999999999</v>
      </c>
      <c r="II27">
        <v>9999</v>
      </c>
      <c r="IJ27">
        <v>9999</v>
      </c>
      <c r="IK27">
        <v>9999</v>
      </c>
      <c r="IL27">
        <v>999.9</v>
      </c>
      <c r="IM27">
        <v>4.9703900000000001</v>
      </c>
      <c r="IN27">
        <v>1.87462</v>
      </c>
      <c r="IO27">
        <v>1.87077</v>
      </c>
      <c r="IP27">
        <v>1.8745400000000001</v>
      </c>
      <c r="IQ27">
        <v>1.8704400000000001</v>
      </c>
      <c r="IR27">
        <v>1.8737299999999999</v>
      </c>
      <c r="IS27">
        <v>1.8757600000000001</v>
      </c>
      <c r="IT27">
        <v>1.8742300000000001</v>
      </c>
      <c r="IU27">
        <v>0</v>
      </c>
      <c r="IV27">
        <v>0</v>
      </c>
      <c r="IW27">
        <v>0</v>
      </c>
      <c r="IX27">
        <v>0</v>
      </c>
      <c r="IY27" t="s">
        <v>303</v>
      </c>
      <c r="IZ27" t="s">
        <v>304</v>
      </c>
      <c r="JA27" t="s">
        <v>305</v>
      </c>
      <c r="JB27" t="s">
        <v>305</v>
      </c>
      <c r="JC27" t="s">
        <v>305</v>
      </c>
      <c r="JD27" t="s">
        <v>305</v>
      </c>
      <c r="JE27">
        <v>0</v>
      </c>
      <c r="JF27">
        <v>100</v>
      </c>
      <c r="JG27">
        <v>100</v>
      </c>
      <c r="JH27">
        <v>-0.14299999999999999</v>
      </c>
      <c r="JI27">
        <v>1.1489</v>
      </c>
      <c r="JJ27">
        <v>-1.9404448357930499</v>
      </c>
      <c r="JK27">
        <v>3.7615693108519802E-3</v>
      </c>
      <c r="JL27">
        <v>2.0286125053024199E-6</v>
      </c>
      <c r="JM27">
        <v>-2.8431522489916698E-10</v>
      </c>
      <c r="JN27">
        <v>0.442181787969469</v>
      </c>
      <c r="JO27">
        <v>5.99824452263635E-2</v>
      </c>
      <c r="JP27">
        <v>-2.0351725269219302E-3</v>
      </c>
      <c r="JQ27">
        <v>3.1702326575559498E-5</v>
      </c>
      <c r="JR27">
        <v>3</v>
      </c>
      <c r="JS27">
        <v>2024</v>
      </c>
      <c r="JT27">
        <v>2</v>
      </c>
      <c r="JU27">
        <v>24</v>
      </c>
      <c r="JV27">
        <v>68732.600000000006</v>
      </c>
      <c r="JW27">
        <v>68732.800000000003</v>
      </c>
      <c r="JX27">
        <v>1.34521</v>
      </c>
      <c r="JY27">
        <v>2.4426299999999999</v>
      </c>
      <c r="JZ27">
        <v>2.1484399999999999</v>
      </c>
      <c r="KA27">
        <v>2.6196299999999999</v>
      </c>
      <c r="KB27">
        <v>2.2497600000000002</v>
      </c>
      <c r="KC27">
        <v>2.49756</v>
      </c>
      <c r="KD27">
        <v>37.505899999999997</v>
      </c>
      <c r="KE27">
        <v>15.2265</v>
      </c>
      <c r="KF27">
        <v>18</v>
      </c>
      <c r="KG27">
        <v>256.06200000000001</v>
      </c>
      <c r="KH27">
        <v>1122.92</v>
      </c>
      <c r="KI27">
        <v>29.988299999999999</v>
      </c>
      <c r="KJ27">
        <v>29.627800000000001</v>
      </c>
      <c r="KK27">
        <v>29.999700000000001</v>
      </c>
      <c r="KL27">
        <v>29.588000000000001</v>
      </c>
      <c r="KM27">
        <v>29.493400000000001</v>
      </c>
      <c r="KN27">
        <v>26.964400000000001</v>
      </c>
      <c r="KO27">
        <v>-30</v>
      </c>
      <c r="KP27">
        <v>-30</v>
      </c>
      <c r="KQ27">
        <v>-999.9</v>
      </c>
      <c r="KR27">
        <v>400</v>
      </c>
      <c r="KS27">
        <v>0</v>
      </c>
      <c r="KT27">
        <v>101.625</v>
      </c>
      <c r="KU27">
        <v>86.475099999999998</v>
      </c>
    </row>
    <row r="28" spans="1:307" x14ac:dyDescent="0.35">
      <c r="A28">
        <f t="shared" ref="A28:A31" si="49">A27</f>
        <v>7</v>
      </c>
      <c r="B28">
        <v>5</v>
      </c>
      <c r="C28" t="s">
        <v>522</v>
      </c>
      <c r="D28" t="s">
        <v>524</v>
      </c>
      <c r="E28">
        <v>1</v>
      </c>
      <c r="F28">
        <v>3</v>
      </c>
      <c r="G28">
        <v>27</v>
      </c>
      <c r="H28">
        <v>1681986649</v>
      </c>
      <c r="I28">
        <v>2948</v>
      </c>
      <c r="J28" t="s">
        <v>383</v>
      </c>
      <c r="K28" t="s">
        <v>384</v>
      </c>
      <c r="L28" s="6">
        <f t="shared" si="47"/>
        <v>5.9027777777775903E-4</v>
      </c>
      <c r="M28">
        <v>15</v>
      </c>
      <c r="N28">
        <f t="shared" si="0"/>
        <v>3.1072236042934498</v>
      </c>
      <c r="O28">
        <f t="shared" si="1"/>
        <v>1.3957832423264929</v>
      </c>
      <c r="P28" s="1">
        <f t="shared" si="2"/>
        <v>0.82464980805712362</v>
      </c>
      <c r="Q28">
        <f t="shared" si="3"/>
        <v>0.90724703424535469</v>
      </c>
      <c r="R28">
        <f t="shared" si="4"/>
        <v>2.4480341974525279</v>
      </c>
      <c r="S28">
        <v>1681986641</v>
      </c>
      <c r="T28">
        <f t="shared" si="5"/>
        <v>6.3472811924427689E-3</v>
      </c>
      <c r="U28">
        <f t="shared" si="6"/>
        <v>6.347281192442769</v>
      </c>
      <c r="V28">
        <f t="shared" si="7"/>
        <v>19.722421944246047</v>
      </c>
      <c r="W28">
        <f t="shared" si="8"/>
        <v>392.53640000000001</v>
      </c>
      <c r="X28">
        <f t="shared" si="9"/>
        <v>323.70506691543432</v>
      </c>
      <c r="Y28">
        <f t="shared" si="10"/>
        <v>32.638375830463872</v>
      </c>
      <c r="Z28">
        <f t="shared" si="11"/>
        <v>39.578467746642595</v>
      </c>
      <c r="AA28" s="1">
        <f t="shared" si="12"/>
        <v>19.722421944246047</v>
      </c>
      <c r="AB28" s="1">
        <f t="shared" si="13"/>
        <v>0.55569552965838021</v>
      </c>
      <c r="AC28">
        <f>IF(LEFT(DX28,1)&lt;&gt;"0",IF(LEFT(DX28,1)="1",3,DY28),[1]Measurements!$D$5+[1]Measurements!$E$5*(EP28*EI28/([1]Measurements!$K$5*1000))+[1]Measurements!$F$5*(EP28*EI28/([1]Measurements!$K$5*1000))*MAX(MIN(DV28,[1]Measurements!$J$5),[1]Measurements!$I$5)*MAX(MIN(DV28,[1]Measurements!$J$5),[1]Measurements!$I$5)+[1]Measurements!$G$5*MAX(MIN(DV28,[1]Measurements!$J$5),[1]Measurements!$I$5)*(EP28*EI28/([1]Measurements!$K$5*1000))+[1]Measurements!$H$5*(EP28*EI28/([1]Measurements!$K$5*1000))*(EP28*EI28/([1]Measurements!$K$5*1000)))</f>
        <v>3.0238144187048959</v>
      </c>
      <c r="AD28">
        <f t="shared" si="14"/>
        <v>0.50456988360206145</v>
      </c>
      <c r="AE28">
        <f t="shared" si="15"/>
        <v>0.31955671864327378</v>
      </c>
      <c r="AF28">
        <f t="shared" si="16"/>
        <v>193.79935158044768</v>
      </c>
      <c r="AG28">
        <f>(EK28+(AF28+2*0.95*0.0000000567*(((EK28+[1]Measurements!$B$7)+273)^4-(EK28+273)^4)-44100*T28)/(1.84*29.3*AC28+8*0.95*0.0000000567*(EK28+273)^3))</f>
        <v>29.855279763522361</v>
      </c>
      <c r="AH28">
        <f>([1]Measurements!$C$7*EL28+[1]Measurements!$D$7*EM28+[1]Measurements!$E$7*AG28)</f>
        <v>28.852986666666698</v>
      </c>
      <c r="AI28">
        <f t="shared" si="17"/>
        <v>3.987686186368657</v>
      </c>
      <c r="AJ28">
        <f t="shared" si="18"/>
        <v>63.544985346255935</v>
      </c>
      <c r="AK28">
        <f t="shared" si="19"/>
        <v>2.7617703560408589</v>
      </c>
      <c r="AL28">
        <f t="shared" si="20"/>
        <v>4.3461656981931815</v>
      </c>
      <c r="AM28">
        <f t="shared" si="21"/>
        <v>1.2259158303277982</v>
      </c>
      <c r="AN28" s="1">
        <f t="shared" si="22"/>
        <v>-279.91510058672611</v>
      </c>
      <c r="AO28" s="1">
        <f t="shared" si="23"/>
        <v>243.5919166852951</v>
      </c>
      <c r="AP28" s="1">
        <f>2*0.95*0.0000000567*(((EK28+[1]Measurements!$B$7)+273)^4-(AH28+273)^4)</f>
        <v>17.84139625740838</v>
      </c>
      <c r="AQ28">
        <f t="shared" si="24"/>
        <v>175.31756393642505</v>
      </c>
      <c r="AR28">
        <f t="shared" si="25"/>
        <v>7.873529411733438</v>
      </c>
      <c r="AS28">
        <f t="shared" si="26"/>
        <v>5.6409399203058435</v>
      </c>
      <c r="AT28">
        <v>409.56027463752997</v>
      </c>
      <c r="AU28">
        <v>399.42241818181799</v>
      </c>
      <c r="AV28">
        <v>-0.486379686353134</v>
      </c>
      <c r="AW28">
        <v>66.597644412773903</v>
      </c>
      <c r="AX28" s="1">
        <f t="shared" si="27"/>
        <v>6.347281192442769</v>
      </c>
      <c r="AY28">
        <v>23.3380474778671</v>
      </c>
      <c r="AZ28">
        <v>27.592855944056002</v>
      </c>
      <c r="BA28">
        <v>2.66395664335667E-2</v>
      </c>
      <c r="BB28">
        <v>77.180000000000007</v>
      </c>
      <c r="BC28">
        <v>1</v>
      </c>
      <c r="BD28">
        <v>0</v>
      </c>
      <c r="BE28">
        <f>IF(BC28*[1]Measurements!$H$13&gt;=BG28,1,(BG28/(BG28-BC28*[1]Measurements!$H$13)))</f>
        <v>1</v>
      </c>
      <c r="BF28">
        <f t="shared" si="28"/>
        <v>0</v>
      </c>
      <c r="BG28">
        <f>MAX(0,([1]Measurements!$B$13+[1]Measurements!$C$13*EP28)/(1+[1]Measurements!$D$13*EP28)*EI28/(EK28+273)*[1]Measurements!$E$13)</f>
        <v>52694.974917770211</v>
      </c>
      <c r="BH28" t="s">
        <v>297</v>
      </c>
      <c r="BI28">
        <v>10288.9</v>
      </c>
      <c r="BJ28">
        <v>1.016</v>
      </c>
      <c r="BK28">
        <v>4.5720000000000001</v>
      </c>
      <c r="BL28">
        <f t="shared" si="29"/>
        <v>0.77777777777777779</v>
      </c>
      <c r="BM28">
        <v>-1</v>
      </c>
      <c r="BN28" t="s">
        <v>385</v>
      </c>
      <c r="BO28">
        <v>10149.4</v>
      </c>
      <c r="BP28">
        <v>841.17153846153803</v>
      </c>
      <c r="BQ28">
        <v>1032.9296893072899</v>
      </c>
      <c r="BR28">
        <f t="shared" si="30"/>
        <v>0.18564492126695475</v>
      </c>
      <c r="BS28">
        <v>0.5</v>
      </c>
      <c r="BT28">
        <f t="shared" si="31"/>
        <v>1009.1653601971205</v>
      </c>
      <c r="BU28">
        <f t="shared" si="32"/>
        <v>19.722421944246047</v>
      </c>
      <c r="BV28">
        <f t="shared" si="33"/>
        <v>93.673211919566242</v>
      </c>
      <c r="BW28">
        <f t="shared" si="34"/>
        <v>2.0534218435914537E-2</v>
      </c>
      <c r="BX28">
        <f t="shared" si="35"/>
        <v>-0.99557375487670807</v>
      </c>
      <c r="BY28">
        <f t="shared" si="36"/>
        <v>1.3046358177354505</v>
      </c>
      <c r="BZ28" t="s">
        <v>299</v>
      </c>
      <c r="CA28">
        <v>0</v>
      </c>
      <c r="CB28">
        <f t="shared" si="37"/>
        <v>1.3046358177354505</v>
      </c>
      <c r="CC28">
        <f t="shared" si="38"/>
        <v>0.99873695583422495</v>
      </c>
      <c r="CD28">
        <f t="shared" si="39"/>
        <v>0.18587969553193243</v>
      </c>
      <c r="CE28">
        <f t="shared" si="40"/>
        <v>-314.73617017939955</v>
      </c>
      <c r="CF28">
        <f t="shared" si="41"/>
        <v>0.18582770325924894</v>
      </c>
      <c r="CG28">
        <f t="shared" si="42"/>
        <v>-289.1894514362458</v>
      </c>
      <c r="CH28">
        <f t="shared" si="43"/>
        <v>2.8829471456470068E-4</v>
      </c>
      <c r="CI28">
        <f t="shared" si="44"/>
        <v>0.99971170528543529</v>
      </c>
      <c r="CJ28">
        <v>632</v>
      </c>
      <c r="CK28">
        <v>290</v>
      </c>
      <c r="CL28">
        <v>990.9</v>
      </c>
      <c r="CM28">
        <v>105</v>
      </c>
      <c r="CN28">
        <v>10149.4</v>
      </c>
      <c r="CO28">
        <v>985</v>
      </c>
      <c r="CP28">
        <v>5.9</v>
      </c>
      <c r="CQ28">
        <v>300</v>
      </c>
      <c r="CR28">
        <v>24.1</v>
      </c>
      <c r="CS28">
        <v>1032.9296893072899</v>
      </c>
      <c r="CT28">
        <v>1.76246690526185</v>
      </c>
      <c r="CU28">
        <v>-48.648129646689199</v>
      </c>
      <c r="CV28">
        <v>1.5758059910462601</v>
      </c>
      <c r="CW28">
        <v>0.97145986052667099</v>
      </c>
      <c r="CX28">
        <v>-7.3891781979977698E-3</v>
      </c>
      <c r="CY28">
        <v>290</v>
      </c>
      <c r="CZ28">
        <v>977.45</v>
      </c>
      <c r="DA28">
        <v>615</v>
      </c>
      <c r="DB28">
        <v>10119.5</v>
      </c>
      <c r="DC28">
        <v>984.86</v>
      </c>
      <c r="DD28">
        <v>-7.41</v>
      </c>
      <c r="DR28">
        <f>[1]Measurements!$B$11*EQ28+[1]Measurements!$C$11*ER28+[1]Measurements!$F$11*FC28*(1-FF28)</f>
        <v>1199.97933333333</v>
      </c>
      <c r="DS28">
        <f t="shared" si="45"/>
        <v>1009.1653601971205</v>
      </c>
      <c r="DT28">
        <f>([1]Measurements!$B$11*[1]Measurements!$D$9+[1]Measurements!$C$11*[1]Measurements!$D$9+[1]Measurements!$F$11*((FP28+FH28)/MAX(FP28+FH28+FQ28, 0.1)*[1]Measurements!$I$9+FQ28/MAX(FP28+FH28+FQ28, 0.1)*[1]Measurements!$J$9))/([1]Measurements!$B$11+[1]Measurements!$C$11+[1]Measurements!$F$11)</f>
        <v>0.84098561713878683</v>
      </c>
      <c r="DU28">
        <f>([1]Measurements!$B$11*[1]Measurements!$K$9+[1]Measurements!$C$11*[1]Measurements!$K$9+[1]Measurements!$F$11*((FP28+FH28)/MAX(FP28+FH28+FQ28, 0.1)*[1]Measurements!$P$9+FQ28/MAX(FP28+FH28+FQ28, 0.1)*[1]Measurements!$Q$9))/([1]Measurements!$B$11+[1]Measurements!$C$11+[1]Measurements!$F$11)</f>
        <v>0.16150224107785874</v>
      </c>
      <c r="DV28">
        <v>2</v>
      </c>
      <c r="DW28">
        <v>0.5</v>
      </c>
      <c r="DX28" t="s">
        <v>300</v>
      </c>
      <c r="DY28">
        <v>2</v>
      </c>
      <c r="DZ28" t="b">
        <v>1</v>
      </c>
      <c r="EA28">
        <v>1681986641</v>
      </c>
      <c r="EB28">
        <v>392.53640000000001</v>
      </c>
      <c r="EC28">
        <v>399.98579999999998</v>
      </c>
      <c r="ED28">
        <v>27.39104</v>
      </c>
      <c r="EE28">
        <v>23.339553333333299</v>
      </c>
      <c r="EF28">
        <v>392.704133333333</v>
      </c>
      <c r="EG28">
        <v>26.2511266666667</v>
      </c>
      <c r="EH28">
        <v>270.83533333333298</v>
      </c>
      <c r="EI28">
        <v>100.727533333333</v>
      </c>
      <c r="EJ28">
        <v>9.9976540000000003E-2</v>
      </c>
      <c r="EK28">
        <v>30.3472333333333</v>
      </c>
      <c r="EL28">
        <v>28.852986666666698</v>
      </c>
      <c r="EM28">
        <v>24.421679999999999</v>
      </c>
      <c r="EN28">
        <v>0</v>
      </c>
      <c r="EO28">
        <v>0</v>
      </c>
      <c r="EP28">
        <v>10004.120000000001</v>
      </c>
      <c r="EQ28">
        <v>0</v>
      </c>
      <c r="ER28">
        <v>444.71506666666698</v>
      </c>
      <c r="ES28">
        <v>-7.4494480000000003</v>
      </c>
      <c r="ET28">
        <v>403.590933333333</v>
      </c>
      <c r="EU28">
        <v>409.54453333333299</v>
      </c>
      <c r="EV28">
        <v>4.0514906666666697</v>
      </c>
      <c r="EW28">
        <v>399.98579999999998</v>
      </c>
      <c r="EX28">
        <v>23.339553333333299</v>
      </c>
      <c r="EY28">
        <v>2.7590313333333301</v>
      </c>
      <c r="EZ28">
        <v>2.3509346666666699</v>
      </c>
      <c r="FA28">
        <v>22.640793333333299</v>
      </c>
      <c r="FB28">
        <v>20.029726666666701</v>
      </c>
      <c r="FC28">
        <v>1199.97933333333</v>
      </c>
      <c r="FD28">
        <v>0.96700766666666704</v>
      </c>
      <c r="FE28">
        <v>3.2992140000000003E-2</v>
      </c>
      <c r="FF28">
        <v>0</v>
      </c>
      <c r="FG28">
        <v>842.52266666666696</v>
      </c>
      <c r="FH28">
        <v>4.9997999999999996</v>
      </c>
      <c r="FI28">
        <v>10436.620000000001</v>
      </c>
      <c r="FJ28">
        <v>11590</v>
      </c>
      <c r="FK28">
        <v>36.983199999999997</v>
      </c>
      <c r="FL28">
        <v>38.432866666666698</v>
      </c>
      <c r="FM28">
        <v>37.320399999999999</v>
      </c>
      <c r="FN28">
        <v>38.436999999999998</v>
      </c>
      <c r="FO28">
        <v>39.625</v>
      </c>
      <c r="FP28">
        <v>1155.5553333333301</v>
      </c>
      <c r="FQ28">
        <v>39.423999999999999</v>
      </c>
      <c r="FR28">
        <v>0</v>
      </c>
      <c r="FS28">
        <v>49.700000047683702</v>
      </c>
      <c r="FT28">
        <v>0</v>
      </c>
      <c r="FU28">
        <v>841.17153846153803</v>
      </c>
      <c r="FV28">
        <v>-167.54003395876401</v>
      </c>
      <c r="FW28">
        <v>-1992.2153819124201</v>
      </c>
      <c r="FX28">
        <v>10420.896153846201</v>
      </c>
      <c r="FY28">
        <v>15</v>
      </c>
      <c r="FZ28">
        <v>0</v>
      </c>
      <c r="GA28" t="s">
        <v>301</v>
      </c>
      <c r="GB28">
        <v>1677862641</v>
      </c>
      <c r="GC28">
        <v>1677862632</v>
      </c>
      <c r="GD28">
        <v>0</v>
      </c>
      <c r="GE28">
        <v>1.395</v>
      </c>
      <c r="GF28">
        <v>0.15</v>
      </c>
      <c r="GG28">
        <v>3.0830000000000002</v>
      </c>
      <c r="GH28">
        <v>0.99099999999999999</v>
      </c>
      <c r="GI28">
        <v>401</v>
      </c>
      <c r="GJ28">
        <v>15</v>
      </c>
      <c r="GK28">
        <v>0.55000000000000004</v>
      </c>
      <c r="GL28">
        <v>0.16</v>
      </c>
      <c r="GM28">
        <v>-4.2222175714285699</v>
      </c>
      <c r="GN28">
        <v>-57.4659767532467</v>
      </c>
      <c r="GO28">
        <v>5.9510969658124999</v>
      </c>
      <c r="GP28">
        <v>0</v>
      </c>
      <c r="GQ28">
        <v>852.30064705882398</v>
      </c>
      <c r="GR28">
        <v>-184.32889229632499</v>
      </c>
      <c r="GS28">
        <v>18.127512377407999</v>
      </c>
      <c r="GT28">
        <v>0</v>
      </c>
      <c r="GU28">
        <v>3.9185614285714299</v>
      </c>
      <c r="GV28">
        <v>2.4406215584415598</v>
      </c>
      <c r="GW28">
        <v>0.24951178987862599</v>
      </c>
      <c r="GX28">
        <v>0</v>
      </c>
      <c r="GY28">
        <v>0</v>
      </c>
      <c r="GZ28">
        <v>3</v>
      </c>
      <c r="HA28" t="s">
        <v>312</v>
      </c>
      <c r="HB28">
        <v>2.8624000000000001</v>
      </c>
      <c r="HC28">
        <v>2.7593299999999998</v>
      </c>
      <c r="HD28">
        <v>8.6604399999999998E-2</v>
      </c>
      <c r="HE28">
        <v>8.7875099999999998E-2</v>
      </c>
      <c r="HF28">
        <v>0.12041200000000001</v>
      </c>
      <c r="HG28">
        <v>0.10855099999999999</v>
      </c>
      <c r="HH28">
        <v>24963</v>
      </c>
      <c r="HI28">
        <v>19622.900000000001</v>
      </c>
      <c r="HJ28">
        <v>28633.4</v>
      </c>
      <c r="HK28">
        <v>22500.2</v>
      </c>
      <c r="HL28">
        <v>41249</v>
      </c>
      <c r="HM28">
        <v>31797.4</v>
      </c>
      <c r="HN28">
        <v>53423.7</v>
      </c>
      <c r="HO28">
        <v>40282.300000000003</v>
      </c>
      <c r="HP28">
        <v>1.49315</v>
      </c>
      <c r="HQ28">
        <v>2.5813000000000001</v>
      </c>
      <c r="HR28">
        <v>2.7634200000000001E-2</v>
      </c>
      <c r="HS28">
        <v>-0.10180500000000001</v>
      </c>
      <c r="HT28">
        <v>28.437100000000001</v>
      </c>
      <c r="HU28">
        <v>26.152899999999999</v>
      </c>
      <c r="HV28">
        <v>42.308999999999997</v>
      </c>
      <c r="HW28">
        <v>34.372</v>
      </c>
      <c r="HX28">
        <v>22.913</v>
      </c>
      <c r="HY28">
        <v>62.816499999999998</v>
      </c>
      <c r="HZ28">
        <v>0</v>
      </c>
      <c r="IA28">
        <v>2</v>
      </c>
      <c r="IB28">
        <v>0.15198900000000001</v>
      </c>
      <c r="IC28">
        <v>0</v>
      </c>
      <c r="ID28">
        <v>20.264700000000001</v>
      </c>
      <c r="IE28">
        <v>5.2532300000000003</v>
      </c>
      <c r="IF28">
        <v>11.9855</v>
      </c>
      <c r="IG28">
        <v>4.9817499999999999</v>
      </c>
      <c r="IH28">
        <v>3.2978000000000001</v>
      </c>
      <c r="II28">
        <v>9999</v>
      </c>
      <c r="IJ28">
        <v>9999</v>
      </c>
      <c r="IK28">
        <v>9999</v>
      </c>
      <c r="IL28">
        <v>999.9</v>
      </c>
      <c r="IM28">
        <v>4.9703999999999997</v>
      </c>
      <c r="IN28">
        <v>1.8746400000000001</v>
      </c>
      <c r="IO28">
        <v>1.8707499999999999</v>
      </c>
      <c r="IP28">
        <v>1.8745499999999999</v>
      </c>
      <c r="IQ28">
        <v>1.87043</v>
      </c>
      <c r="IR28">
        <v>1.87374</v>
      </c>
      <c r="IS28">
        <v>1.8757600000000001</v>
      </c>
      <c r="IT28">
        <v>1.8742399999999999</v>
      </c>
      <c r="IU28">
        <v>0</v>
      </c>
      <c r="IV28">
        <v>0</v>
      </c>
      <c r="IW28">
        <v>0</v>
      </c>
      <c r="IX28">
        <v>0</v>
      </c>
      <c r="IY28" t="s">
        <v>303</v>
      </c>
      <c r="IZ28" t="s">
        <v>304</v>
      </c>
      <c r="JA28" t="s">
        <v>305</v>
      </c>
      <c r="JB28" t="s">
        <v>305</v>
      </c>
      <c r="JC28" t="s">
        <v>305</v>
      </c>
      <c r="JD28" t="s">
        <v>305</v>
      </c>
      <c r="JE28">
        <v>0</v>
      </c>
      <c r="JF28">
        <v>100</v>
      </c>
      <c r="JG28">
        <v>100</v>
      </c>
      <c r="JH28">
        <v>-0.191</v>
      </c>
      <c r="JI28">
        <v>1.1398999999999999</v>
      </c>
      <c r="JJ28">
        <v>-1.9404448357930499</v>
      </c>
      <c r="JK28">
        <v>3.7615693108519802E-3</v>
      </c>
      <c r="JL28">
        <v>2.0286125053024199E-6</v>
      </c>
      <c r="JM28">
        <v>-2.8431522489916698E-10</v>
      </c>
      <c r="JN28">
        <v>1.13992948613311</v>
      </c>
      <c r="JO28">
        <v>0</v>
      </c>
      <c r="JP28">
        <v>0</v>
      </c>
      <c r="JQ28">
        <v>0</v>
      </c>
      <c r="JR28">
        <v>3</v>
      </c>
      <c r="JS28">
        <v>2024</v>
      </c>
      <c r="JT28">
        <v>2</v>
      </c>
      <c r="JU28">
        <v>24</v>
      </c>
      <c r="JV28">
        <v>68733.5</v>
      </c>
      <c r="JW28">
        <v>68733.600000000006</v>
      </c>
      <c r="JX28">
        <v>1.34521</v>
      </c>
      <c r="JY28">
        <v>2.4377399999999998</v>
      </c>
      <c r="JZ28">
        <v>2.1484399999999999</v>
      </c>
      <c r="KA28">
        <v>2.6196299999999999</v>
      </c>
      <c r="KB28">
        <v>2.2497600000000002</v>
      </c>
      <c r="KC28">
        <v>2.50488</v>
      </c>
      <c r="KD28">
        <v>37.481900000000003</v>
      </c>
      <c r="KE28">
        <v>15.2178</v>
      </c>
      <c r="KF28">
        <v>18</v>
      </c>
      <c r="KG28">
        <v>253.89099999999999</v>
      </c>
      <c r="KH28">
        <v>1125.08</v>
      </c>
      <c r="KI28">
        <v>29.9435</v>
      </c>
      <c r="KJ28">
        <v>29.588000000000001</v>
      </c>
      <c r="KK28">
        <v>30</v>
      </c>
      <c r="KL28">
        <v>29.550899999999999</v>
      </c>
      <c r="KM28">
        <v>29.4541</v>
      </c>
      <c r="KN28">
        <v>26.966699999999999</v>
      </c>
      <c r="KO28">
        <v>-30</v>
      </c>
      <c r="KP28">
        <v>-30</v>
      </c>
      <c r="KQ28">
        <v>-999.9</v>
      </c>
      <c r="KR28">
        <v>400</v>
      </c>
      <c r="KS28">
        <v>0</v>
      </c>
      <c r="KT28">
        <v>101.63200000000001</v>
      </c>
      <c r="KU28">
        <v>86.475099999999998</v>
      </c>
    </row>
    <row r="29" spans="1:307" x14ac:dyDescent="0.35">
      <c r="A29">
        <f t="shared" si="49"/>
        <v>7</v>
      </c>
      <c r="B29">
        <v>5</v>
      </c>
      <c r="C29" t="s">
        <v>522</v>
      </c>
      <c r="D29" t="s">
        <v>524</v>
      </c>
      <c r="E29">
        <v>2</v>
      </c>
      <c r="F29">
        <v>1</v>
      </c>
      <c r="G29">
        <v>28</v>
      </c>
      <c r="H29">
        <v>1681986715</v>
      </c>
      <c r="I29">
        <v>3014</v>
      </c>
      <c r="J29" t="s">
        <v>386</v>
      </c>
      <c r="K29" t="s">
        <v>387</v>
      </c>
      <c r="L29" s="6">
        <f t="shared" si="47"/>
        <v>7.638888888890083E-4</v>
      </c>
      <c r="M29">
        <v>15</v>
      </c>
      <c r="N29">
        <f t="shared" si="0"/>
        <v>1.7407141044643761</v>
      </c>
      <c r="O29">
        <f t="shared" si="1"/>
        <v>-3.9774315578927375</v>
      </c>
      <c r="P29" s="1">
        <f t="shared" si="2"/>
        <v>0.83773343548065815</v>
      </c>
      <c r="Q29">
        <f t="shared" si="3"/>
        <v>0.16371811485009952</v>
      </c>
      <c r="R29">
        <f t="shared" si="4"/>
        <v>0.47469163619241839</v>
      </c>
      <c r="S29">
        <v>1681986706.5</v>
      </c>
      <c r="T29">
        <f t="shared" si="5"/>
        <v>2.04454004575811E-3</v>
      </c>
      <c r="U29">
        <f t="shared" si="6"/>
        <v>2.0445400457581102</v>
      </c>
      <c r="V29">
        <f t="shared" si="7"/>
        <v>3.5589596947933835</v>
      </c>
      <c r="W29">
        <f t="shared" si="8"/>
        <v>405.36849999999998</v>
      </c>
      <c r="X29">
        <f t="shared" si="9"/>
        <v>339.59074614064116</v>
      </c>
      <c r="Y29">
        <f t="shared" si="10"/>
        <v>34.240301931965156</v>
      </c>
      <c r="Z29">
        <f t="shared" si="11"/>
        <v>40.872550243048892</v>
      </c>
      <c r="AA29" s="1">
        <f t="shared" si="12"/>
        <v>3.5589596947933835</v>
      </c>
      <c r="AB29" s="1">
        <f t="shared" si="13"/>
        <v>0.10685820916380089</v>
      </c>
      <c r="AC29">
        <f>IF(LEFT(DX29,1)&lt;&gt;"0",IF(LEFT(DX29,1)="1",3,DY29),[1]Measurements!$D$5+[1]Measurements!$E$5*(EP29*EI29/([1]Measurements!$K$5*1000))+[1]Measurements!$F$5*(EP29*EI29/([1]Measurements!$K$5*1000))*MAX(MIN(DV29,[1]Measurements!$J$5),[1]Measurements!$I$5)*MAX(MIN(DV29,[1]Measurements!$J$5),[1]Measurements!$I$5)+[1]Measurements!$G$5*MAX(MIN(DV29,[1]Measurements!$J$5),[1]Measurements!$I$5)*(EP29*EI29/([1]Measurements!$K$5*1000))+[1]Measurements!$H$5*(EP29*EI29/([1]Measurements!$K$5*1000))*(EP29*EI29/([1]Measurements!$K$5*1000)))</f>
        <v>3.0231743223014291</v>
      </c>
      <c r="AD29">
        <f t="shared" si="14"/>
        <v>0.10480338212505534</v>
      </c>
      <c r="AE29">
        <f t="shared" si="15"/>
        <v>6.5683440781929656E-2</v>
      </c>
      <c r="AF29">
        <f t="shared" si="16"/>
        <v>193.79605106801947</v>
      </c>
      <c r="AG29">
        <f>(EK29+(AF29+2*0.95*0.0000000567*(((EK29+[1]Measurements!$B$7)+273)^4-(EK29+273)^4)-44100*T29)/(1.84*29.3*AC29+8*0.95*0.0000000567*(EK29+273)^3))</f>
        <v>31.016478419507795</v>
      </c>
      <c r="AH29">
        <f>([1]Measurements!$C$7*EL29+[1]Measurements!$D$7*EM29+[1]Measurements!$E$7*AG29)</f>
        <v>30.561362500000001</v>
      </c>
      <c r="AI29">
        <f t="shared" si="17"/>
        <v>4.3997700382147693</v>
      </c>
      <c r="AJ29">
        <f t="shared" si="18"/>
        <v>57.270271105841054</v>
      </c>
      <c r="AK29">
        <f t="shared" si="19"/>
        <v>2.5000827855263563</v>
      </c>
      <c r="AL29">
        <f t="shared" si="20"/>
        <v>4.3654111238725575</v>
      </c>
      <c r="AM29">
        <f t="shared" si="21"/>
        <v>1.899687252688413</v>
      </c>
      <c r="AN29" s="1">
        <f t="shared" si="22"/>
        <v>-90.164216017932659</v>
      </c>
      <c r="AO29" s="1">
        <f t="shared" si="23"/>
        <v>-22.326958929580517</v>
      </c>
      <c r="AP29" s="1">
        <f>2*0.95*0.0000000567*(((EK29+[1]Measurements!$B$7)+273)^4-(AH29+273)^4)</f>
        <v>-1.650148715365626</v>
      </c>
      <c r="AQ29">
        <f t="shared" si="24"/>
        <v>79.654727405140676</v>
      </c>
      <c r="AR29">
        <f t="shared" si="25"/>
        <v>-8.1328536663579261</v>
      </c>
      <c r="AS29">
        <f t="shared" si="26"/>
        <v>2.0447501227819371</v>
      </c>
      <c r="AT29">
        <v>409.56717676304999</v>
      </c>
      <c r="AU29">
        <v>411.36073939393901</v>
      </c>
      <c r="AV29">
        <v>-0.45821522511288498</v>
      </c>
      <c r="AW29">
        <v>66.597508428700706</v>
      </c>
      <c r="AX29" s="1">
        <f t="shared" si="27"/>
        <v>2.0445400457581102</v>
      </c>
      <c r="AY29">
        <v>23.333922998461599</v>
      </c>
      <c r="AZ29">
        <v>24.7954258741259</v>
      </c>
      <c r="BA29">
        <v>7.7192924722901905E-5</v>
      </c>
      <c r="BB29">
        <v>77.180000000000007</v>
      </c>
      <c r="BC29">
        <v>1</v>
      </c>
      <c r="BD29">
        <v>0</v>
      </c>
      <c r="BE29">
        <f>IF(BC29*[1]Measurements!$H$13&gt;=BG29,1,(BG29/(BG29-BC29*[1]Measurements!$H$13)))</f>
        <v>1</v>
      </c>
      <c r="BF29">
        <f t="shared" si="28"/>
        <v>0</v>
      </c>
      <c r="BG29">
        <f>MAX(0,([1]Measurements!$B$13+[1]Measurements!$C$13*EP29)/(1+[1]Measurements!$D$13*EP29)*EI29/(EK29+273)*[1]Measurements!$E$13)</f>
        <v>52662.045011599017</v>
      </c>
      <c r="BH29" t="s">
        <v>297</v>
      </c>
      <c r="BI29">
        <v>10288.9</v>
      </c>
      <c r="BJ29">
        <v>1.016</v>
      </c>
      <c r="BK29">
        <v>4.5720000000000001</v>
      </c>
      <c r="BL29">
        <f t="shared" si="29"/>
        <v>0.77777777777777779</v>
      </c>
      <c r="BM29">
        <v>-1</v>
      </c>
      <c r="BN29" t="s">
        <v>388</v>
      </c>
      <c r="BO29">
        <v>10227.200000000001</v>
      </c>
      <c r="BP29">
        <v>607.15492307692296</v>
      </c>
      <c r="BQ29">
        <v>608.53610597878105</v>
      </c>
      <c r="BR29">
        <f t="shared" si="30"/>
        <v>2.2696811056700517E-3</v>
      </c>
      <c r="BS29">
        <v>0.5</v>
      </c>
      <c r="BT29">
        <f t="shared" si="31"/>
        <v>1009.1461689471603</v>
      </c>
      <c r="BU29">
        <f t="shared" si="32"/>
        <v>3.5589596947933835</v>
      </c>
      <c r="BV29">
        <f t="shared" si="33"/>
        <v>1.1452199962593437</v>
      </c>
      <c r="BW29">
        <f t="shared" si="34"/>
        <v>4.5176405907082174E-3</v>
      </c>
      <c r="BX29">
        <f t="shared" si="35"/>
        <v>-0.99248688786896822</v>
      </c>
      <c r="BY29">
        <f t="shared" si="36"/>
        <v>1.3034876431929363</v>
      </c>
      <c r="BZ29" t="s">
        <v>299</v>
      </c>
      <c r="CA29">
        <v>0</v>
      </c>
      <c r="CB29">
        <f t="shared" si="37"/>
        <v>1.3034876431929363</v>
      </c>
      <c r="CC29">
        <f t="shared" si="38"/>
        <v>0.99785799457027058</v>
      </c>
      <c r="CD29">
        <f t="shared" si="39"/>
        <v>2.2745532109982661E-3</v>
      </c>
      <c r="CE29">
        <f t="shared" si="40"/>
        <v>-184.78256773940424</v>
      </c>
      <c r="CF29">
        <f t="shared" si="41"/>
        <v>2.2734768582397128E-3</v>
      </c>
      <c r="CG29">
        <f t="shared" si="42"/>
        <v>-169.84367434723876</v>
      </c>
      <c r="CH29">
        <f t="shared" si="43"/>
        <v>4.8831886090882047E-6</v>
      </c>
      <c r="CI29">
        <f t="shared" si="44"/>
        <v>0.99999511681139086</v>
      </c>
      <c r="CJ29">
        <v>633</v>
      </c>
      <c r="CK29">
        <v>290</v>
      </c>
      <c r="CL29">
        <v>608.03</v>
      </c>
      <c r="CM29">
        <v>25</v>
      </c>
      <c r="CN29">
        <v>10227.200000000001</v>
      </c>
      <c r="CO29">
        <v>605.44000000000005</v>
      </c>
      <c r="CP29">
        <v>2.59</v>
      </c>
      <c r="CQ29">
        <v>300</v>
      </c>
      <c r="CR29">
        <v>24</v>
      </c>
      <c r="CS29">
        <v>608.53610597878105</v>
      </c>
      <c r="CT29">
        <v>1.35740707823764</v>
      </c>
      <c r="CU29">
        <v>-3.17089547553836</v>
      </c>
      <c r="CV29">
        <v>1.22109489690027</v>
      </c>
      <c r="CW29">
        <v>0.194086533291248</v>
      </c>
      <c r="CX29">
        <v>-7.4347773081201302E-3</v>
      </c>
      <c r="CY29">
        <v>290</v>
      </c>
      <c r="CZ29">
        <v>604.52</v>
      </c>
      <c r="DA29">
        <v>635</v>
      </c>
      <c r="DB29">
        <v>10179.700000000001</v>
      </c>
      <c r="DC29">
        <v>605.41999999999996</v>
      </c>
      <c r="DD29">
        <v>-0.9</v>
      </c>
      <c r="DR29">
        <f>[1]Measurements!$B$11*EQ29+[1]Measurements!$C$11*ER29+[1]Measurements!$F$11*FC29*(1-FF29)</f>
        <v>1199.95625</v>
      </c>
      <c r="DS29">
        <f t="shared" si="45"/>
        <v>1009.1461689471603</v>
      </c>
      <c r="DT29">
        <f>([1]Measurements!$B$11*[1]Measurements!$D$9+[1]Measurements!$C$11*[1]Measurements!$D$9+[1]Measurements!$F$11*((FP29+FH29)/MAX(FP29+FH29+FQ29, 0.1)*[1]Measurements!$I$9+FQ29/MAX(FP29+FH29+FQ29, 0.1)*[1]Measurements!$J$9))/([1]Measurements!$B$11+[1]Measurements!$C$11+[1]Measurements!$F$11)</f>
        <v>0.84098580172998838</v>
      </c>
      <c r="DU29">
        <f>([1]Measurements!$B$11*[1]Measurements!$K$9+[1]Measurements!$C$11*[1]Measurements!$K$9+[1]Measurements!$F$11*((FP29+FH29)/MAX(FP29+FH29+FQ29, 0.1)*[1]Measurements!$P$9+FQ29/MAX(FP29+FH29+FQ29, 0.1)*[1]Measurements!$Q$9))/([1]Measurements!$B$11+[1]Measurements!$C$11+[1]Measurements!$F$11)</f>
        <v>0.16150259733887753</v>
      </c>
      <c r="DV29">
        <v>2</v>
      </c>
      <c r="DW29">
        <v>0.5</v>
      </c>
      <c r="DX29" t="s">
        <v>300</v>
      </c>
      <c r="DY29">
        <v>2</v>
      </c>
      <c r="DZ29" t="b">
        <v>1</v>
      </c>
      <c r="EA29">
        <v>1681986706.5</v>
      </c>
      <c r="EB29">
        <v>405.36849999999998</v>
      </c>
      <c r="EC29">
        <v>400.0114375</v>
      </c>
      <c r="ED29">
        <v>24.7954875</v>
      </c>
      <c r="EE29">
        <v>23.332962500000001</v>
      </c>
      <c r="EF29">
        <v>405.46924999999999</v>
      </c>
      <c r="EG29">
        <v>23.65554375</v>
      </c>
      <c r="EH29">
        <v>272.68587500000001</v>
      </c>
      <c r="EI29">
        <v>100.72812500000001</v>
      </c>
      <c r="EJ29">
        <v>0.1000109875</v>
      </c>
      <c r="EK29">
        <v>30.424375000000001</v>
      </c>
      <c r="EL29">
        <v>30.561362500000001</v>
      </c>
      <c r="EM29">
        <v>25.933243749999999</v>
      </c>
      <c r="EN29">
        <v>0</v>
      </c>
      <c r="EO29">
        <v>0</v>
      </c>
      <c r="EP29">
        <v>10000.19125</v>
      </c>
      <c r="EQ29">
        <v>0</v>
      </c>
      <c r="ER29">
        <v>413.85725000000002</v>
      </c>
      <c r="ES29">
        <v>5.3570987499999996</v>
      </c>
      <c r="ET29">
        <v>415.67543749999999</v>
      </c>
      <c r="EU29">
        <v>409.56799999999998</v>
      </c>
      <c r="EV29">
        <v>1.46252125</v>
      </c>
      <c r="EW29">
        <v>400.0114375</v>
      </c>
      <c r="EX29">
        <v>23.332962500000001</v>
      </c>
      <c r="EY29">
        <v>2.497601875</v>
      </c>
      <c r="EZ29">
        <v>2.3502868750000001</v>
      </c>
      <c r="FA29">
        <v>21.010874999999999</v>
      </c>
      <c r="FB29">
        <v>20.025243750000001</v>
      </c>
      <c r="FC29">
        <v>1199.95625</v>
      </c>
      <c r="FD29">
        <v>0.96700212500000005</v>
      </c>
      <c r="FE29">
        <v>3.2997862500000003E-2</v>
      </c>
      <c r="FF29">
        <v>0</v>
      </c>
      <c r="FG29">
        <v>610.24675000000002</v>
      </c>
      <c r="FH29">
        <v>4.9997999999999996</v>
      </c>
      <c r="FI29">
        <v>7476.6987499999996</v>
      </c>
      <c r="FJ29">
        <v>11589.775</v>
      </c>
      <c r="FK29">
        <v>37</v>
      </c>
      <c r="FL29">
        <v>38.436999999999998</v>
      </c>
      <c r="FM29">
        <v>37.390500000000003</v>
      </c>
      <c r="FN29">
        <v>38.417625000000001</v>
      </c>
      <c r="FO29">
        <v>39.625</v>
      </c>
      <c r="FP29">
        <v>1155.525625</v>
      </c>
      <c r="FQ29">
        <v>39.430624999999999</v>
      </c>
      <c r="FR29">
        <v>0</v>
      </c>
      <c r="FS29">
        <v>64.600000143051105</v>
      </c>
      <c r="FT29">
        <v>0</v>
      </c>
      <c r="FU29">
        <v>607.15492307692296</v>
      </c>
      <c r="FV29">
        <v>-184.64752135748799</v>
      </c>
      <c r="FW29">
        <v>-2237.04239294628</v>
      </c>
      <c r="FX29">
        <v>7439.5765384615397</v>
      </c>
      <c r="FY29">
        <v>15</v>
      </c>
      <c r="FZ29">
        <v>0</v>
      </c>
      <c r="GA29" t="s">
        <v>301</v>
      </c>
      <c r="GB29">
        <v>1677862641</v>
      </c>
      <c r="GC29">
        <v>1677862632</v>
      </c>
      <c r="GD29">
        <v>0</v>
      </c>
      <c r="GE29">
        <v>1.395</v>
      </c>
      <c r="GF29">
        <v>0.15</v>
      </c>
      <c r="GG29">
        <v>3.0830000000000002</v>
      </c>
      <c r="GH29">
        <v>0.99099999999999999</v>
      </c>
      <c r="GI29">
        <v>401</v>
      </c>
      <c r="GJ29">
        <v>15</v>
      </c>
      <c r="GK29">
        <v>0.55000000000000004</v>
      </c>
      <c r="GL29">
        <v>0.16</v>
      </c>
      <c r="GM29">
        <v>8.1569634999999998</v>
      </c>
      <c r="GN29">
        <v>-53.196847669172897</v>
      </c>
      <c r="GO29">
        <v>5.2222675335684201</v>
      </c>
      <c r="GP29">
        <v>0</v>
      </c>
      <c r="GQ29">
        <v>620.66897058823497</v>
      </c>
      <c r="GR29">
        <v>-193.316409556829</v>
      </c>
      <c r="GS29">
        <v>18.977212864047502</v>
      </c>
      <c r="GT29">
        <v>0</v>
      </c>
      <c r="GU29">
        <v>1.4702565000000001</v>
      </c>
      <c r="GV29">
        <v>-0.14064496240601401</v>
      </c>
      <c r="GW29">
        <v>1.48631986042709E-2</v>
      </c>
      <c r="GX29">
        <v>0</v>
      </c>
      <c r="GY29">
        <v>0</v>
      </c>
      <c r="GZ29">
        <v>3</v>
      </c>
      <c r="HA29" t="s">
        <v>312</v>
      </c>
      <c r="HB29">
        <v>2.8641700000000001</v>
      </c>
      <c r="HC29">
        <v>2.7593000000000001</v>
      </c>
      <c r="HD29">
        <v>8.8754E-2</v>
      </c>
      <c r="HE29">
        <v>8.7878800000000007E-2</v>
      </c>
      <c r="HF29">
        <v>0.111345</v>
      </c>
      <c r="HG29">
        <v>0.10856</v>
      </c>
      <c r="HH29">
        <v>24904</v>
      </c>
      <c r="HI29">
        <v>19621.599999999999</v>
      </c>
      <c r="HJ29">
        <v>28633.1</v>
      </c>
      <c r="HK29">
        <v>22498.799999999999</v>
      </c>
      <c r="HL29">
        <v>41674.9</v>
      </c>
      <c r="HM29">
        <v>31795.4</v>
      </c>
      <c r="HN29">
        <v>53424.1</v>
      </c>
      <c r="HO29">
        <v>40280.199999999997</v>
      </c>
      <c r="HP29">
        <v>1.4976</v>
      </c>
      <c r="HQ29">
        <v>2.5761699999999998</v>
      </c>
      <c r="HR29">
        <v>0.12903700000000001</v>
      </c>
      <c r="HS29">
        <v>-3.8102299999999999E-2</v>
      </c>
      <c r="HT29">
        <v>28.476400000000002</v>
      </c>
      <c r="HU29">
        <v>26.6373</v>
      </c>
      <c r="HV29">
        <v>42.283999999999999</v>
      </c>
      <c r="HW29">
        <v>34.372</v>
      </c>
      <c r="HX29">
        <v>22.9008</v>
      </c>
      <c r="HY29">
        <v>62.666499999999999</v>
      </c>
      <c r="HZ29">
        <v>0</v>
      </c>
      <c r="IA29">
        <v>2</v>
      </c>
      <c r="IB29">
        <v>0.153892</v>
      </c>
      <c r="IC29">
        <v>0</v>
      </c>
      <c r="ID29">
        <v>20.264700000000001</v>
      </c>
      <c r="IE29">
        <v>5.25068</v>
      </c>
      <c r="IF29">
        <v>11.9855</v>
      </c>
      <c r="IG29">
        <v>4.9817</v>
      </c>
      <c r="IH29">
        <v>3.29752</v>
      </c>
      <c r="II29">
        <v>9999</v>
      </c>
      <c r="IJ29">
        <v>9999</v>
      </c>
      <c r="IK29">
        <v>9999</v>
      </c>
      <c r="IL29">
        <v>999.9</v>
      </c>
      <c r="IM29">
        <v>4.9703999999999997</v>
      </c>
      <c r="IN29">
        <v>1.8746</v>
      </c>
      <c r="IO29">
        <v>1.8707800000000001</v>
      </c>
      <c r="IP29">
        <v>1.8745400000000001</v>
      </c>
      <c r="IQ29">
        <v>1.87043</v>
      </c>
      <c r="IR29">
        <v>1.87374</v>
      </c>
      <c r="IS29">
        <v>1.8757600000000001</v>
      </c>
      <c r="IT29">
        <v>1.8742399999999999</v>
      </c>
      <c r="IU29">
        <v>0</v>
      </c>
      <c r="IV29">
        <v>0</v>
      </c>
      <c r="IW29">
        <v>0</v>
      </c>
      <c r="IX29">
        <v>0</v>
      </c>
      <c r="IY29" t="s">
        <v>303</v>
      </c>
      <c r="IZ29" t="s">
        <v>304</v>
      </c>
      <c r="JA29" t="s">
        <v>305</v>
      </c>
      <c r="JB29" t="s">
        <v>305</v>
      </c>
      <c r="JC29" t="s">
        <v>305</v>
      </c>
      <c r="JD29" t="s">
        <v>305</v>
      </c>
      <c r="JE29">
        <v>0</v>
      </c>
      <c r="JF29">
        <v>100</v>
      </c>
      <c r="JG29">
        <v>100</v>
      </c>
      <c r="JH29">
        <v>-0.124</v>
      </c>
      <c r="JI29">
        <v>1.1398999999999999</v>
      </c>
      <c r="JJ29">
        <v>-1.9404448357930499</v>
      </c>
      <c r="JK29">
        <v>3.7615693108519802E-3</v>
      </c>
      <c r="JL29">
        <v>2.0286125053024199E-6</v>
      </c>
      <c r="JM29">
        <v>-2.8431522489916698E-10</v>
      </c>
      <c r="JN29">
        <v>1.13992948613311</v>
      </c>
      <c r="JO29">
        <v>0</v>
      </c>
      <c r="JP29">
        <v>0</v>
      </c>
      <c r="JQ29">
        <v>0</v>
      </c>
      <c r="JR29">
        <v>3</v>
      </c>
      <c r="JS29">
        <v>2024</v>
      </c>
      <c r="JT29">
        <v>2</v>
      </c>
      <c r="JU29">
        <v>24</v>
      </c>
      <c r="JV29">
        <v>68734.600000000006</v>
      </c>
      <c r="JW29">
        <v>68734.7</v>
      </c>
      <c r="JX29">
        <v>1.34521</v>
      </c>
      <c r="JY29">
        <v>2.4475099999999999</v>
      </c>
      <c r="JZ29">
        <v>2.1484399999999999</v>
      </c>
      <c r="KA29">
        <v>2.6208499999999999</v>
      </c>
      <c r="KB29">
        <v>2.2497600000000002</v>
      </c>
      <c r="KC29">
        <v>2.4853499999999999</v>
      </c>
      <c r="KD29">
        <v>37.481900000000003</v>
      </c>
      <c r="KE29">
        <v>15.209</v>
      </c>
      <c r="KF29">
        <v>18</v>
      </c>
      <c r="KG29">
        <v>255.51499999999999</v>
      </c>
      <c r="KH29">
        <v>1118.1500000000001</v>
      </c>
      <c r="KI29">
        <v>29.9208</v>
      </c>
      <c r="KJ29">
        <v>29.601500000000001</v>
      </c>
      <c r="KK29">
        <v>30.0002</v>
      </c>
      <c r="KL29">
        <v>29.5352</v>
      </c>
      <c r="KM29">
        <v>29.4452</v>
      </c>
      <c r="KN29">
        <v>26.966000000000001</v>
      </c>
      <c r="KO29">
        <v>-30</v>
      </c>
      <c r="KP29">
        <v>-30</v>
      </c>
      <c r="KQ29">
        <v>-999.9</v>
      </c>
      <c r="KR29">
        <v>400</v>
      </c>
      <c r="KS29">
        <v>0</v>
      </c>
      <c r="KT29">
        <v>101.63200000000001</v>
      </c>
      <c r="KU29">
        <v>86.470299999999995</v>
      </c>
    </row>
    <row r="30" spans="1:307" x14ac:dyDescent="0.35">
      <c r="A30">
        <f t="shared" si="49"/>
        <v>7</v>
      </c>
      <c r="B30">
        <v>5</v>
      </c>
      <c r="C30" t="s">
        <v>522</v>
      </c>
      <c r="D30" t="s">
        <v>524</v>
      </c>
      <c r="E30">
        <v>2</v>
      </c>
      <c r="F30">
        <v>2</v>
      </c>
      <c r="G30">
        <v>29</v>
      </c>
      <c r="H30">
        <v>1681986852</v>
      </c>
      <c r="I30">
        <v>3151</v>
      </c>
      <c r="J30" t="s">
        <v>389</v>
      </c>
      <c r="K30" t="s">
        <v>390</v>
      </c>
      <c r="L30" s="6">
        <f t="shared" si="47"/>
        <v>1.5856481481481E-3</v>
      </c>
      <c r="M30">
        <v>15</v>
      </c>
      <c r="N30">
        <f t="shared" si="0"/>
        <v>2.102930071193982</v>
      </c>
      <c r="O30">
        <f t="shared" si="1"/>
        <v>1.2569409805704361</v>
      </c>
      <c r="P30" s="1">
        <f t="shared" si="2"/>
        <v>0.86974866893844638</v>
      </c>
      <c r="Q30">
        <f t="shared" si="3"/>
        <v>0.68998468711678451</v>
      </c>
      <c r="R30">
        <f t="shared" si="4"/>
        <v>1.2562488060739501</v>
      </c>
      <c r="S30">
        <v>1681986844</v>
      </c>
      <c r="T30">
        <f t="shared" si="5"/>
        <v>7.1328257556780468E-3</v>
      </c>
      <c r="U30">
        <f t="shared" si="6"/>
        <v>7.1328257556780468</v>
      </c>
      <c r="V30">
        <f t="shared" si="7"/>
        <v>14.999833774202305</v>
      </c>
      <c r="W30">
        <f t="shared" si="8"/>
        <v>391.60753333333298</v>
      </c>
      <c r="X30">
        <f t="shared" si="9"/>
        <v>340.60013086293463</v>
      </c>
      <c r="Y30">
        <f t="shared" si="10"/>
        <v>34.340824808333039</v>
      </c>
      <c r="Z30">
        <f t="shared" si="11"/>
        <v>39.483618699005333</v>
      </c>
      <c r="AA30" s="1">
        <f t="shared" si="12"/>
        <v>14.999833774202305</v>
      </c>
      <c r="AB30" s="1">
        <f t="shared" si="13"/>
        <v>0.60461910637444805</v>
      </c>
      <c r="AC30">
        <f>IF(LEFT(DX30,1)&lt;&gt;"0",IF(LEFT(DX30,1)="1",3,DY30),[1]Measurements!$D$5+[1]Measurements!$E$5*(EP30*EI30/([1]Measurements!$K$5*1000))+[1]Measurements!$F$5*(EP30*EI30/([1]Measurements!$K$5*1000))*MAX(MIN(DV30,[1]Measurements!$J$5),[1]Measurements!$I$5)*MAX(MIN(DV30,[1]Measurements!$J$5),[1]Measurements!$I$5)+[1]Measurements!$G$5*MAX(MIN(DV30,[1]Measurements!$J$5),[1]Measurements!$I$5)*(EP30*EI30/([1]Measurements!$K$5*1000))+[1]Measurements!$H$5*(EP30*EI30/([1]Measurements!$K$5*1000))*(EP30*EI30/([1]Measurements!$K$5*1000)))</f>
        <v>3.0227584279112589</v>
      </c>
      <c r="AD30">
        <f t="shared" si="14"/>
        <v>0.54459578540143105</v>
      </c>
      <c r="AE30">
        <f t="shared" si="15"/>
        <v>0.34526730952952955</v>
      </c>
      <c r="AF30">
        <f t="shared" si="16"/>
        <v>193.80585878061697</v>
      </c>
      <c r="AG30">
        <f>(EK30+(AF30+2*0.95*0.0000000567*(((EK30+[1]Measurements!$B$7)+273)^4-(EK30+273)^4)-44100*T30)/(1.84*29.3*AC30+8*0.95*0.0000000567*(EK30+273)^3))</f>
        <v>29.7842564311361</v>
      </c>
      <c r="AH30">
        <f>([1]Measurements!$C$7*EL30+[1]Measurements!$D$7*EM30+[1]Measurements!$E$7*AG30)</f>
        <v>29.474019999999999</v>
      </c>
      <c r="AI30">
        <f t="shared" si="17"/>
        <v>4.13341572271068</v>
      </c>
      <c r="AJ30">
        <f t="shared" si="18"/>
        <v>65.297647397102736</v>
      </c>
      <c r="AK30">
        <f t="shared" si="19"/>
        <v>2.8586598272638968</v>
      </c>
      <c r="AL30">
        <f t="shared" si="20"/>
        <v>4.3778909979392848</v>
      </c>
      <c r="AM30">
        <f t="shared" si="21"/>
        <v>1.2747558954467832</v>
      </c>
      <c r="AN30" s="1">
        <f t="shared" si="22"/>
        <v>-314.55761582540185</v>
      </c>
      <c r="AO30" s="1">
        <f t="shared" si="23"/>
        <v>162.9988042150726</v>
      </c>
      <c r="AP30" s="1">
        <f>2*0.95*0.0000000567*(((EK30+[1]Measurements!$B$7)+273)^4-(AH30+273)^4)</f>
        <v>11.986986326936464</v>
      </c>
      <c r="AQ30">
        <f t="shared" si="24"/>
        <v>54.234033497224175</v>
      </c>
      <c r="AR30">
        <f t="shared" si="25"/>
        <v>8.7454905683943931</v>
      </c>
      <c r="AS30">
        <f t="shared" si="26"/>
        <v>6.95775752686927</v>
      </c>
      <c r="AT30">
        <v>409.57173954996102</v>
      </c>
      <c r="AU30">
        <v>400.83196363636398</v>
      </c>
      <c r="AV30">
        <v>-0.25753950387448299</v>
      </c>
      <c r="AW30">
        <v>66.598674275695302</v>
      </c>
      <c r="AX30" s="1">
        <f t="shared" si="27"/>
        <v>7.1328257556780468</v>
      </c>
      <c r="AY30">
        <v>23.405775429825201</v>
      </c>
      <c r="AZ30">
        <v>28.402329370629399</v>
      </c>
      <c r="BA30">
        <v>6.8580769230786303E-3</v>
      </c>
      <c r="BB30">
        <v>77.180000000000007</v>
      </c>
      <c r="BC30">
        <v>0</v>
      </c>
      <c r="BD30">
        <v>0</v>
      </c>
      <c r="BE30">
        <f>IF(BC30*[1]Measurements!$H$13&gt;=BG30,1,(BG30/(BG30-BC30*[1]Measurements!$H$13)))</f>
        <v>1</v>
      </c>
      <c r="BF30">
        <f t="shared" si="28"/>
        <v>0</v>
      </c>
      <c r="BG30">
        <f>MAX(0,([1]Measurements!$B$13+[1]Measurements!$C$13*EP30)/(1+[1]Measurements!$D$13*EP30)*EI30/(EK30+273)*[1]Measurements!$E$13)</f>
        <v>52640.619186258431</v>
      </c>
      <c r="BH30" t="s">
        <v>297</v>
      </c>
      <c r="BI30">
        <v>10288.9</v>
      </c>
      <c r="BJ30">
        <v>1.016</v>
      </c>
      <c r="BK30">
        <v>4.5720000000000001</v>
      </c>
      <c r="BL30">
        <f t="shared" si="29"/>
        <v>0.77777777777777779</v>
      </c>
      <c r="BM30">
        <v>-1</v>
      </c>
      <c r="BN30" t="s">
        <v>391</v>
      </c>
      <c r="BO30">
        <v>10119.700000000001</v>
      </c>
      <c r="BP30">
        <v>728.26692000000003</v>
      </c>
      <c r="BQ30">
        <v>850.15122491015404</v>
      </c>
      <c r="BR30">
        <f t="shared" si="30"/>
        <v>0.1433677930923819</v>
      </c>
      <c r="BS30">
        <v>0.5</v>
      </c>
      <c r="BT30">
        <f t="shared" si="31"/>
        <v>1009.1944801972081</v>
      </c>
      <c r="BU30">
        <f t="shared" si="32"/>
        <v>14.999833774202305</v>
      </c>
      <c r="BV30">
        <f t="shared" si="33"/>
        <v>72.342992713443621</v>
      </c>
      <c r="BW30">
        <f t="shared" si="34"/>
        <v>1.5854063897650088E-2</v>
      </c>
      <c r="BX30">
        <f t="shared" si="35"/>
        <v>-0.99462213325578264</v>
      </c>
      <c r="BY30">
        <f t="shared" si="36"/>
        <v>1.3042816420377692</v>
      </c>
      <c r="BZ30" t="s">
        <v>299</v>
      </c>
      <c r="CA30">
        <v>0</v>
      </c>
      <c r="CB30">
        <f t="shared" si="37"/>
        <v>1.3042816420377692</v>
      </c>
      <c r="CC30">
        <f t="shared" si="38"/>
        <v>0.99846582395717232</v>
      </c>
      <c r="CD30">
        <f t="shared" si="39"/>
        <v>0.14358808248857144</v>
      </c>
      <c r="CE30">
        <f t="shared" si="40"/>
        <v>-258.76747390110523</v>
      </c>
      <c r="CF30">
        <f t="shared" si="41"/>
        <v>0.14353933429513591</v>
      </c>
      <c r="CG30">
        <f t="shared" si="42"/>
        <v>-237.78943332681496</v>
      </c>
      <c r="CH30">
        <f t="shared" si="43"/>
        <v>2.5715749934824531E-4</v>
      </c>
      <c r="CI30">
        <f t="shared" si="44"/>
        <v>0.99974284250065171</v>
      </c>
      <c r="CJ30">
        <v>634</v>
      </c>
      <c r="CK30">
        <v>290</v>
      </c>
      <c r="CL30">
        <v>833.74</v>
      </c>
      <c r="CM30">
        <v>105</v>
      </c>
      <c r="CN30">
        <v>10119.700000000001</v>
      </c>
      <c r="CO30">
        <v>832.05</v>
      </c>
      <c r="CP30">
        <v>1.69</v>
      </c>
      <c r="CQ30">
        <v>300</v>
      </c>
      <c r="CR30">
        <v>24.1</v>
      </c>
      <c r="CS30">
        <v>850.15122491015404</v>
      </c>
      <c r="CT30">
        <v>1.5540652343982599</v>
      </c>
      <c r="CU30">
        <v>-18.315910202040801</v>
      </c>
      <c r="CV30">
        <v>1.3853997768716799</v>
      </c>
      <c r="CW30">
        <v>0.86192344556467004</v>
      </c>
      <c r="CX30">
        <v>-7.3692028921023504E-3</v>
      </c>
      <c r="CY30">
        <v>290</v>
      </c>
      <c r="CZ30">
        <v>836.73</v>
      </c>
      <c r="DA30">
        <v>885</v>
      </c>
      <c r="DB30">
        <v>10075.799999999999</v>
      </c>
      <c r="DC30">
        <v>831.97</v>
      </c>
      <c r="DD30">
        <v>4.76</v>
      </c>
      <c r="DR30">
        <f>[1]Measurements!$B$11*EQ30+[1]Measurements!$C$11*ER30+[1]Measurements!$F$11*FC30*(1-FF30)</f>
        <v>1200.0133333333299</v>
      </c>
      <c r="DS30">
        <f t="shared" si="45"/>
        <v>1009.1944801972081</v>
      </c>
      <c r="DT30">
        <f>([1]Measurements!$B$11*[1]Measurements!$D$9+[1]Measurements!$C$11*[1]Measurements!$D$9+[1]Measurements!$F$11*((FP30+FH30)/MAX(FP30+FH30+FQ30, 0.1)*[1]Measurements!$I$9+FQ30/MAX(FP30+FH30+FQ30, 0.1)*[1]Measurements!$J$9))/([1]Measurements!$B$11+[1]Measurements!$C$11+[1]Measurements!$F$11)</f>
        <v>0.84098605587483277</v>
      </c>
      <c r="DU30">
        <f>([1]Measurements!$B$11*[1]Measurements!$K$9+[1]Measurements!$C$11*[1]Measurements!$K$9+[1]Measurements!$F$11*((FP30+FH30)/MAX(FP30+FH30+FQ30, 0.1)*[1]Measurements!$P$9+FQ30/MAX(FP30+FH30+FQ30, 0.1)*[1]Measurements!$Q$9))/([1]Measurements!$B$11+[1]Measurements!$C$11+[1]Measurements!$F$11)</f>
        <v>0.16150308783842751</v>
      </c>
      <c r="DV30">
        <v>2</v>
      </c>
      <c r="DW30">
        <v>0.5</v>
      </c>
      <c r="DX30" t="s">
        <v>300</v>
      </c>
      <c r="DY30">
        <v>2</v>
      </c>
      <c r="DZ30" t="b">
        <v>1</v>
      </c>
      <c r="EA30">
        <v>1681986844</v>
      </c>
      <c r="EB30">
        <v>391.60753333333298</v>
      </c>
      <c r="EC30">
        <v>400.00526666666701</v>
      </c>
      <c r="ED30">
        <v>28.35284</v>
      </c>
      <c r="EE30">
        <v>23.4032533333333</v>
      </c>
      <c r="EF30">
        <v>391.78006666666698</v>
      </c>
      <c r="EG30">
        <v>27.21292</v>
      </c>
      <c r="EH30">
        <v>273.17373333333302</v>
      </c>
      <c r="EI30">
        <v>100.724466666667</v>
      </c>
      <c r="EJ30">
        <v>9.9994913333333393E-2</v>
      </c>
      <c r="EK30">
        <v>30.474240000000002</v>
      </c>
      <c r="EL30">
        <v>29.474019999999999</v>
      </c>
      <c r="EM30">
        <v>24.7403333333333</v>
      </c>
      <c r="EN30">
        <v>0</v>
      </c>
      <c r="EO30">
        <v>0</v>
      </c>
      <c r="EP30">
        <v>9998.0406666666695</v>
      </c>
      <c r="EQ30">
        <v>0</v>
      </c>
      <c r="ER30">
        <v>659.09780000000001</v>
      </c>
      <c r="ES30">
        <v>-8.3977586666666699</v>
      </c>
      <c r="ET30">
        <v>403.03473333333301</v>
      </c>
      <c r="EU30">
        <v>409.590933333333</v>
      </c>
      <c r="EV30">
        <v>4.9495940000000003</v>
      </c>
      <c r="EW30">
        <v>400.00526666666701</v>
      </c>
      <c r="EX30">
        <v>23.4032533333333</v>
      </c>
      <c r="EY30">
        <v>2.8558266666666698</v>
      </c>
      <c r="EZ30">
        <v>2.3572820000000001</v>
      </c>
      <c r="FA30">
        <v>23.210353333333298</v>
      </c>
      <c r="FB30">
        <v>20.073260000000001</v>
      </c>
      <c r="FC30">
        <v>1200.0133333333299</v>
      </c>
      <c r="FD30">
        <v>0.96699420000000003</v>
      </c>
      <c r="FE30">
        <v>3.3005713333333297E-2</v>
      </c>
      <c r="FF30">
        <v>0</v>
      </c>
      <c r="FG30">
        <v>729.4538</v>
      </c>
      <c r="FH30">
        <v>4.9997999999999996</v>
      </c>
      <c r="FI30">
        <v>9088.7479999999996</v>
      </c>
      <c r="FJ30">
        <v>11590.2866666667</v>
      </c>
      <c r="FK30">
        <v>37.199599999999997</v>
      </c>
      <c r="FL30">
        <v>38.799599999999998</v>
      </c>
      <c r="FM30">
        <v>37.625</v>
      </c>
      <c r="FN30">
        <v>38.745800000000003</v>
      </c>
      <c r="FO30">
        <v>39.816200000000002</v>
      </c>
      <c r="FP30">
        <v>1155.5706666666699</v>
      </c>
      <c r="FQ30">
        <v>39.442666666666703</v>
      </c>
      <c r="FR30">
        <v>0</v>
      </c>
      <c r="FS30">
        <v>135.5</v>
      </c>
      <c r="FT30">
        <v>0</v>
      </c>
      <c r="FU30">
        <v>728.26692000000003</v>
      </c>
      <c r="FV30">
        <v>-118.539538474021</v>
      </c>
      <c r="FW30">
        <v>-1564.8415385313599</v>
      </c>
      <c r="FX30">
        <v>9071.6116000000002</v>
      </c>
      <c r="FY30">
        <v>15</v>
      </c>
      <c r="FZ30">
        <v>0</v>
      </c>
      <c r="GA30" t="s">
        <v>301</v>
      </c>
      <c r="GB30">
        <v>1677862641</v>
      </c>
      <c r="GC30">
        <v>1677862632</v>
      </c>
      <c r="GD30">
        <v>0</v>
      </c>
      <c r="GE30">
        <v>1.395</v>
      </c>
      <c r="GF30">
        <v>0.15</v>
      </c>
      <c r="GG30">
        <v>3.0830000000000002</v>
      </c>
      <c r="GH30">
        <v>0.99099999999999999</v>
      </c>
      <c r="GI30">
        <v>401</v>
      </c>
      <c r="GJ30">
        <v>15</v>
      </c>
      <c r="GK30">
        <v>0.55000000000000004</v>
      </c>
      <c r="GL30">
        <v>0.16</v>
      </c>
      <c r="GM30">
        <v>-7.1037495000000002</v>
      </c>
      <c r="GN30">
        <v>-27.512302105263199</v>
      </c>
      <c r="GO30">
        <v>2.6948544476956</v>
      </c>
      <c r="GP30">
        <v>0</v>
      </c>
      <c r="GQ30">
        <v>736.08573529411797</v>
      </c>
      <c r="GR30">
        <v>-137.811199461656</v>
      </c>
      <c r="GS30">
        <v>13.610411402583599</v>
      </c>
      <c r="GT30">
        <v>0</v>
      </c>
      <c r="GU30">
        <v>4.9257109999999997</v>
      </c>
      <c r="GV30">
        <v>0.51350165413533999</v>
      </c>
      <c r="GW30">
        <v>5.0087953332113799E-2</v>
      </c>
      <c r="GX30">
        <v>0</v>
      </c>
      <c r="GY30">
        <v>0</v>
      </c>
      <c r="GZ30">
        <v>3</v>
      </c>
      <c r="HA30" t="s">
        <v>312</v>
      </c>
      <c r="HB30">
        <v>2.8649900000000001</v>
      </c>
      <c r="HC30">
        <v>2.75935</v>
      </c>
      <c r="HD30">
        <v>8.6798700000000006E-2</v>
      </c>
      <c r="HE30">
        <v>8.7864399999999995E-2</v>
      </c>
      <c r="HF30">
        <v>0.122847</v>
      </c>
      <c r="HG30">
        <v>0.108779</v>
      </c>
      <c r="HH30">
        <v>24947.5</v>
      </c>
      <c r="HI30">
        <v>19615.400000000001</v>
      </c>
      <c r="HJ30">
        <v>28622.5</v>
      </c>
      <c r="HK30">
        <v>22492</v>
      </c>
      <c r="HL30">
        <v>41121.1</v>
      </c>
      <c r="HM30">
        <v>31778.400000000001</v>
      </c>
      <c r="HN30">
        <v>53406.1</v>
      </c>
      <c r="HO30">
        <v>40268.800000000003</v>
      </c>
      <c r="HP30">
        <v>1.4999199999999999</v>
      </c>
      <c r="HQ30">
        <v>2.5740500000000002</v>
      </c>
      <c r="HR30">
        <v>5.0142399999999997E-2</v>
      </c>
      <c r="HS30">
        <v>-0.18773599999999999</v>
      </c>
      <c r="HT30">
        <v>28.686299999999999</v>
      </c>
      <c r="HU30">
        <v>27.3371</v>
      </c>
      <c r="HV30">
        <v>42.308999999999997</v>
      </c>
      <c r="HW30">
        <v>34.381999999999998</v>
      </c>
      <c r="HX30">
        <v>22.9251</v>
      </c>
      <c r="HY30">
        <v>62.346499999999999</v>
      </c>
      <c r="HZ30">
        <v>0</v>
      </c>
      <c r="IA30">
        <v>2</v>
      </c>
      <c r="IB30">
        <v>0.166024</v>
      </c>
      <c r="IC30">
        <v>0</v>
      </c>
      <c r="ID30">
        <v>20.263999999999999</v>
      </c>
      <c r="IE30">
        <v>5.2505300000000004</v>
      </c>
      <c r="IF30">
        <v>11.9855</v>
      </c>
      <c r="IG30">
        <v>4.9817999999999998</v>
      </c>
      <c r="IH30">
        <v>3.2977500000000002</v>
      </c>
      <c r="II30">
        <v>9999</v>
      </c>
      <c r="IJ30">
        <v>9999</v>
      </c>
      <c r="IK30">
        <v>9999</v>
      </c>
      <c r="IL30">
        <v>999.9</v>
      </c>
      <c r="IM30">
        <v>4.97037</v>
      </c>
      <c r="IN30">
        <v>1.87462</v>
      </c>
      <c r="IO30">
        <v>1.87076</v>
      </c>
      <c r="IP30">
        <v>1.87456</v>
      </c>
      <c r="IQ30">
        <v>1.8704499999999999</v>
      </c>
      <c r="IR30">
        <v>1.87374</v>
      </c>
      <c r="IS30">
        <v>1.8757600000000001</v>
      </c>
      <c r="IT30">
        <v>1.8742399999999999</v>
      </c>
      <c r="IU30">
        <v>0</v>
      </c>
      <c r="IV30">
        <v>0</v>
      </c>
      <c r="IW30">
        <v>0</v>
      </c>
      <c r="IX30">
        <v>0</v>
      </c>
      <c r="IY30" t="s">
        <v>303</v>
      </c>
      <c r="IZ30" t="s">
        <v>304</v>
      </c>
      <c r="JA30" t="s">
        <v>305</v>
      </c>
      <c r="JB30" t="s">
        <v>305</v>
      </c>
      <c r="JC30" t="s">
        <v>305</v>
      </c>
      <c r="JD30" t="s">
        <v>305</v>
      </c>
      <c r="JE30">
        <v>0</v>
      </c>
      <c r="JF30">
        <v>100</v>
      </c>
      <c r="JG30">
        <v>100</v>
      </c>
      <c r="JH30">
        <v>-0.185</v>
      </c>
      <c r="JI30">
        <v>1.1399999999999999</v>
      </c>
      <c r="JJ30">
        <v>-1.9404448357930499</v>
      </c>
      <c r="JK30">
        <v>3.7615693108519802E-3</v>
      </c>
      <c r="JL30">
        <v>2.0286125053024199E-6</v>
      </c>
      <c r="JM30">
        <v>-2.8431522489916698E-10</v>
      </c>
      <c r="JN30">
        <v>1.13992948613311</v>
      </c>
      <c r="JO30">
        <v>0</v>
      </c>
      <c r="JP30">
        <v>0</v>
      </c>
      <c r="JQ30">
        <v>0</v>
      </c>
      <c r="JR30">
        <v>3</v>
      </c>
      <c r="JS30">
        <v>2024</v>
      </c>
      <c r="JT30">
        <v>2</v>
      </c>
      <c r="JU30">
        <v>24</v>
      </c>
      <c r="JV30">
        <v>68736.899999999994</v>
      </c>
      <c r="JW30">
        <v>68737</v>
      </c>
      <c r="JX30">
        <v>1.34521</v>
      </c>
      <c r="JY30">
        <v>2.4365199999999998</v>
      </c>
      <c r="JZ30">
        <v>2.1484399999999999</v>
      </c>
      <c r="KA30">
        <v>2.6208499999999999</v>
      </c>
      <c r="KB30">
        <v>2.2497600000000002</v>
      </c>
      <c r="KC30">
        <v>2.49756</v>
      </c>
      <c r="KD30">
        <v>37.602200000000003</v>
      </c>
      <c r="KE30">
        <v>15.1915</v>
      </c>
      <c r="KF30">
        <v>18</v>
      </c>
      <c r="KG30">
        <v>256.709</v>
      </c>
      <c r="KH30">
        <v>1116.6400000000001</v>
      </c>
      <c r="KI30">
        <v>29.9345</v>
      </c>
      <c r="KJ30">
        <v>29.722200000000001</v>
      </c>
      <c r="KK30">
        <v>30.000699999999998</v>
      </c>
      <c r="KL30">
        <v>29.623000000000001</v>
      </c>
      <c r="KM30">
        <v>29.513100000000001</v>
      </c>
      <c r="KN30">
        <v>26.9664</v>
      </c>
      <c r="KO30">
        <v>-30</v>
      </c>
      <c r="KP30">
        <v>-30</v>
      </c>
      <c r="KQ30">
        <v>-999.9</v>
      </c>
      <c r="KR30">
        <v>400</v>
      </c>
      <c r="KS30">
        <v>0</v>
      </c>
      <c r="KT30">
        <v>101.596</v>
      </c>
      <c r="KU30">
        <v>86.445300000000003</v>
      </c>
    </row>
    <row r="31" spans="1:307" x14ac:dyDescent="0.35">
      <c r="A31">
        <f t="shared" si="49"/>
        <v>7</v>
      </c>
      <c r="B31">
        <v>5</v>
      </c>
      <c r="C31" t="s">
        <v>522</v>
      </c>
      <c r="D31" t="s">
        <v>524</v>
      </c>
      <c r="E31">
        <v>2</v>
      </c>
      <c r="F31">
        <v>3</v>
      </c>
      <c r="G31">
        <v>30</v>
      </c>
      <c r="H31">
        <v>1681987050</v>
      </c>
      <c r="I31">
        <v>3349</v>
      </c>
      <c r="J31" t="s">
        <v>392</v>
      </c>
      <c r="K31" t="s">
        <v>393</v>
      </c>
      <c r="L31" s="6">
        <f t="shared" si="47"/>
        <v>2.2916666666666918E-3</v>
      </c>
      <c r="M31">
        <v>15</v>
      </c>
      <c r="N31">
        <f t="shared" si="0"/>
        <v>2.9129668652223253</v>
      </c>
      <c r="O31">
        <f t="shared" si="1"/>
        <v>1.6248100821585627</v>
      </c>
      <c r="P31" s="1">
        <f t="shared" si="2"/>
        <v>0.84066332557842482</v>
      </c>
      <c r="Q31">
        <f t="shared" si="3"/>
        <v>1.0155858042620696</v>
      </c>
      <c r="R31">
        <f t="shared" si="4"/>
        <v>4.0371101745485367</v>
      </c>
      <c r="S31">
        <v>1681987041.5</v>
      </c>
      <c r="T31">
        <f t="shared" si="5"/>
        <v>7.5791189221825397E-3</v>
      </c>
      <c r="U31">
        <f t="shared" si="6"/>
        <v>7.5791189221825395</v>
      </c>
      <c r="V31">
        <f t="shared" si="7"/>
        <v>22.077722287897281</v>
      </c>
      <c r="W31">
        <f t="shared" si="8"/>
        <v>390.27806249999998</v>
      </c>
      <c r="X31">
        <f t="shared" si="9"/>
        <v>328.09245392155429</v>
      </c>
      <c r="Y31">
        <f t="shared" si="10"/>
        <v>33.079342909501413</v>
      </c>
      <c r="Z31">
        <f t="shared" si="11"/>
        <v>39.34909719862101</v>
      </c>
      <c r="AA31" s="1">
        <f t="shared" si="12"/>
        <v>22.077722287897281</v>
      </c>
      <c r="AB31" s="1">
        <f t="shared" si="13"/>
        <v>0.70866687152912888</v>
      </c>
      <c r="AC31">
        <f>IF(LEFT(DX31,1)&lt;&gt;"0",IF(LEFT(DX31,1)="1",3,DY31),[1]Measurements!$D$5+[1]Measurements!$E$5*(EP31*EI31/([1]Measurements!$K$5*1000))+[1]Measurements!$F$5*(EP31*EI31/([1]Measurements!$K$5*1000))*MAX(MIN(DV31,[1]Measurements!$J$5),[1]Measurements!$I$5)*MAX(MIN(DV31,[1]Measurements!$J$5),[1]Measurements!$I$5)+[1]Measurements!$G$5*MAX(MIN(DV31,[1]Measurements!$J$5),[1]Measurements!$I$5)*(EP31*EI31/([1]Measurements!$K$5*1000))+[1]Measurements!$H$5*(EP31*EI31/([1]Measurements!$K$5*1000))*(EP31*EI31/([1]Measurements!$K$5*1000)))</f>
        <v>3.0228843437155604</v>
      </c>
      <c r="AD31">
        <f t="shared" si="14"/>
        <v>0.62768755556540168</v>
      </c>
      <c r="AE31">
        <f t="shared" si="15"/>
        <v>0.39880658309690614</v>
      </c>
      <c r="AF31">
        <f t="shared" si="16"/>
        <v>193.80107475551554</v>
      </c>
      <c r="AG31">
        <f>(EK31+(AF31+2*0.95*0.0000000567*(((EK31+[1]Measurements!$B$7)+273)^4-(EK31+273)^4)-44100*T31)/(1.84*29.3*AC31+8*0.95*0.0000000567*(EK31+273)^3))</f>
        <v>29.369106142231356</v>
      </c>
      <c r="AH31">
        <f>([1]Measurements!$C$7*EL31+[1]Measurements!$D$7*EM31+[1]Measurements!$E$7*AG31)</f>
        <v>28.9602875</v>
      </c>
      <c r="AI31">
        <f t="shared" si="17"/>
        <v>4.0125400588465698</v>
      </c>
      <c r="AJ31">
        <f t="shared" si="18"/>
        <v>65.92406174271477</v>
      </c>
      <c r="AK31">
        <f t="shared" si="19"/>
        <v>2.8364827834402671</v>
      </c>
      <c r="AL31">
        <f t="shared" si="20"/>
        <v>4.3026517305780621</v>
      </c>
      <c r="AM31">
        <f t="shared" si="21"/>
        <v>1.1760572754063028</v>
      </c>
      <c r="AN31" s="1">
        <f t="shared" si="22"/>
        <v>-334.23914446825</v>
      </c>
      <c r="AO31" s="1">
        <f t="shared" si="23"/>
        <v>197.42561817400843</v>
      </c>
      <c r="AP31" s="1">
        <f>2*0.95*0.0000000567*(((EK31+[1]Measurements!$B$7)+273)^4-(AH31+273)^4)</f>
        <v>14.459567234909017</v>
      </c>
      <c r="AQ31">
        <f t="shared" si="24"/>
        <v>71.447115696183005</v>
      </c>
      <c r="AR31">
        <f t="shared" si="25"/>
        <v>10.684569530479791</v>
      </c>
      <c r="AS31">
        <f t="shared" si="26"/>
        <v>6.575888251681282</v>
      </c>
      <c r="AT31">
        <v>409.63174506626501</v>
      </c>
      <c r="AU31">
        <v>397.38294545454499</v>
      </c>
      <c r="AV31">
        <v>-0.4451151068552</v>
      </c>
      <c r="AW31">
        <v>66.600605765665705</v>
      </c>
      <c r="AX31" s="1">
        <f t="shared" si="27"/>
        <v>7.5791189221825395</v>
      </c>
      <c r="AY31">
        <v>23.441192545384599</v>
      </c>
      <c r="AZ31">
        <v>28.437681818181801</v>
      </c>
      <c r="BA31">
        <v>3.6104363636366099E-2</v>
      </c>
      <c r="BB31">
        <v>77.180000000000007</v>
      </c>
      <c r="BC31">
        <v>1</v>
      </c>
      <c r="BD31">
        <v>0</v>
      </c>
      <c r="BE31">
        <f>IF(BC31*[1]Measurements!$H$13&gt;=BG31,1,(BG31/(BG31-BC31*[1]Measurements!$H$13)))</f>
        <v>1</v>
      </c>
      <c r="BF31">
        <f t="shared" si="28"/>
        <v>0</v>
      </c>
      <c r="BG31">
        <f>MAX(0,([1]Measurements!$B$13+[1]Measurements!$C$13*EP31)/(1+[1]Measurements!$D$13*EP31)*EI31/(EK31+273)*[1]Measurements!$E$13)</f>
        <v>52696.970282819246</v>
      </c>
      <c r="BH31" t="s">
        <v>297</v>
      </c>
      <c r="BI31">
        <v>10288.9</v>
      </c>
      <c r="BJ31">
        <v>1.016</v>
      </c>
      <c r="BK31">
        <v>4.5720000000000001</v>
      </c>
      <c r="BL31">
        <f t="shared" si="29"/>
        <v>0.77777777777777779</v>
      </c>
      <c r="BM31">
        <v>-1</v>
      </c>
      <c r="BN31" t="s">
        <v>394</v>
      </c>
      <c r="BO31">
        <v>10090.299999999999</v>
      </c>
      <c r="BP31">
        <v>525.43431999999996</v>
      </c>
      <c r="BQ31">
        <v>707.69640948416804</v>
      </c>
      <c r="BR31">
        <f t="shared" si="30"/>
        <v>0.2575427641593051</v>
      </c>
      <c r="BS31">
        <v>0.5</v>
      </c>
      <c r="BT31">
        <f t="shared" si="31"/>
        <v>1009.1724376971581</v>
      </c>
      <c r="BU31">
        <f t="shared" si="32"/>
        <v>22.077722287897281</v>
      </c>
      <c r="BV31">
        <f t="shared" si="33"/>
        <v>129.95252955895512</v>
      </c>
      <c r="BW31">
        <f t="shared" si="34"/>
        <v>2.2867967282735737E-2</v>
      </c>
      <c r="BX31">
        <f t="shared" si="35"/>
        <v>-0.99353960266192043</v>
      </c>
      <c r="BY31">
        <f t="shared" si="36"/>
        <v>1.3038789782057205</v>
      </c>
      <c r="BZ31" t="s">
        <v>299</v>
      </c>
      <c r="CA31">
        <v>0</v>
      </c>
      <c r="CB31">
        <f t="shared" si="37"/>
        <v>1.3038789782057205</v>
      </c>
      <c r="CC31">
        <f t="shared" si="38"/>
        <v>0.99815757299213081</v>
      </c>
      <c r="CD31">
        <f t="shared" si="39"/>
        <v>0.25801814375588122</v>
      </c>
      <c r="CE31">
        <f t="shared" si="40"/>
        <v>-215.14638068639675</v>
      </c>
      <c r="CF31">
        <f t="shared" si="41"/>
        <v>0.25791303542319488</v>
      </c>
      <c r="CG31">
        <f t="shared" si="42"/>
        <v>-197.72902403941734</v>
      </c>
      <c r="CH31">
        <f t="shared" si="43"/>
        <v>6.4027875765510552E-4</v>
      </c>
      <c r="CI31">
        <f t="shared" si="44"/>
        <v>0.99935972124234485</v>
      </c>
      <c r="CJ31">
        <v>635</v>
      </c>
      <c r="CK31">
        <v>290</v>
      </c>
      <c r="CL31">
        <v>664.51</v>
      </c>
      <c r="CM31">
        <v>225</v>
      </c>
      <c r="CN31">
        <v>10090.299999999999</v>
      </c>
      <c r="CO31">
        <v>663.7</v>
      </c>
      <c r="CP31">
        <v>0.81</v>
      </c>
      <c r="CQ31">
        <v>300</v>
      </c>
      <c r="CR31">
        <v>24.1</v>
      </c>
      <c r="CS31">
        <v>707.69640948416804</v>
      </c>
      <c r="CT31">
        <v>1.72513967384053</v>
      </c>
      <c r="CU31">
        <v>-44.397116697197802</v>
      </c>
      <c r="CV31">
        <v>1.5359436705438501</v>
      </c>
      <c r="CW31">
        <v>0.967574730575814</v>
      </c>
      <c r="CX31">
        <v>-7.35600311457174E-3</v>
      </c>
      <c r="CY31">
        <v>290</v>
      </c>
      <c r="CZ31">
        <v>663.6</v>
      </c>
      <c r="DA31">
        <v>755</v>
      </c>
      <c r="DB31">
        <v>10067.4</v>
      </c>
      <c r="DC31">
        <v>663.6</v>
      </c>
      <c r="DD31">
        <v>0</v>
      </c>
      <c r="DR31">
        <f>[1]Measurements!$B$11*EQ31+[1]Measurements!$C$11*ER31+[1]Measurements!$F$11*FC31*(1-FF31)</f>
        <v>1199.9875</v>
      </c>
      <c r="DS31">
        <f t="shared" si="45"/>
        <v>1009.1724376971581</v>
      </c>
      <c r="DT31">
        <f>([1]Measurements!$B$11*[1]Measurements!$D$9+[1]Measurements!$C$11*[1]Measurements!$D$9+[1]Measurements!$F$11*((FP31+FH31)/MAX(FP31+FH31+FQ31, 0.1)*[1]Measurements!$I$9+FQ31/MAX(FP31+FH31+FQ31, 0.1)*[1]Measurements!$J$9))/([1]Measurements!$B$11+[1]Measurements!$C$11+[1]Measurements!$F$11)</f>
        <v>0.84098579168296184</v>
      </c>
      <c r="DU31">
        <f>([1]Measurements!$B$11*[1]Measurements!$K$9+[1]Measurements!$C$11*[1]Measurements!$K$9+[1]Measurements!$F$11*((FP31+FH31)/MAX(FP31+FH31+FQ31, 0.1)*[1]Measurements!$P$9+FQ31/MAX(FP31+FH31+FQ31, 0.1)*[1]Measurements!$Q$9))/([1]Measurements!$B$11+[1]Measurements!$C$11+[1]Measurements!$F$11)</f>
        <v>0.16150257794811659</v>
      </c>
      <c r="DV31">
        <v>2</v>
      </c>
      <c r="DW31">
        <v>0.5</v>
      </c>
      <c r="DX31" t="s">
        <v>300</v>
      </c>
      <c r="DY31">
        <v>2</v>
      </c>
      <c r="DZ31" t="b">
        <v>1</v>
      </c>
      <c r="EA31">
        <v>1681987041.5</v>
      </c>
      <c r="EB31">
        <v>390.27806249999998</v>
      </c>
      <c r="EC31">
        <v>400.00443749999999</v>
      </c>
      <c r="ED31">
        <v>28.133224999999999</v>
      </c>
      <c r="EE31">
        <v>23.442243749999999</v>
      </c>
      <c r="EF31">
        <v>390.45743750000003</v>
      </c>
      <c r="EG31">
        <v>26.993281249999999</v>
      </c>
      <c r="EH31">
        <v>272.47550000000001</v>
      </c>
      <c r="EI31">
        <v>100.72331250000001</v>
      </c>
      <c r="EJ31">
        <v>9.9923493749999995E-2</v>
      </c>
      <c r="EK31">
        <v>30.171712500000002</v>
      </c>
      <c r="EL31">
        <v>28.9602875</v>
      </c>
      <c r="EM31">
        <v>23.809437500000001</v>
      </c>
      <c r="EN31">
        <v>0</v>
      </c>
      <c r="EO31">
        <v>0</v>
      </c>
      <c r="EP31">
        <v>9998.9162500000002</v>
      </c>
      <c r="EQ31">
        <v>0</v>
      </c>
      <c r="ER31">
        <v>301.8719375</v>
      </c>
      <c r="ES31">
        <v>-9.7262856249999992</v>
      </c>
      <c r="ET31">
        <v>401.57493749999998</v>
      </c>
      <c r="EU31">
        <v>409.60643750000003</v>
      </c>
      <c r="EV31">
        <v>4.6909749999999999</v>
      </c>
      <c r="EW31">
        <v>400.00443749999999</v>
      </c>
      <c r="EX31">
        <v>23.442243749999999</v>
      </c>
      <c r="EY31">
        <v>2.8336687500000002</v>
      </c>
      <c r="EZ31">
        <v>2.3611787500000001</v>
      </c>
      <c r="FA31">
        <v>23.081074999999998</v>
      </c>
      <c r="FB31">
        <v>20.09995</v>
      </c>
      <c r="FC31">
        <v>1199.9875</v>
      </c>
      <c r="FD31">
        <v>0.96700187500000001</v>
      </c>
      <c r="FE31">
        <v>3.299814375E-2</v>
      </c>
      <c r="FF31">
        <v>0</v>
      </c>
      <c r="FG31">
        <v>530.18856249999999</v>
      </c>
      <c r="FH31">
        <v>4.9997999999999996</v>
      </c>
      <c r="FI31">
        <v>6696.6937500000004</v>
      </c>
      <c r="FJ31">
        <v>11590.0625</v>
      </c>
      <c r="FK31">
        <v>37.073812500000003</v>
      </c>
      <c r="FL31">
        <v>38.690937499999997</v>
      </c>
      <c r="FM31">
        <v>37.5</v>
      </c>
      <c r="FN31">
        <v>38.667625000000001</v>
      </c>
      <c r="FO31">
        <v>39.75</v>
      </c>
      <c r="FP31">
        <v>1155.5562500000001</v>
      </c>
      <c r="FQ31">
        <v>39.431249999999999</v>
      </c>
      <c r="FR31">
        <v>0</v>
      </c>
      <c r="FS31">
        <v>196.90000009536701</v>
      </c>
      <c r="FT31">
        <v>0</v>
      </c>
      <c r="FU31">
        <v>525.43431999999996</v>
      </c>
      <c r="FV31">
        <v>-181.16553847850901</v>
      </c>
      <c r="FW31">
        <v>-2259.7253847327001</v>
      </c>
      <c r="FX31">
        <v>6637.4579999999996</v>
      </c>
      <c r="FY31">
        <v>15</v>
      </c>
      <c r="FZ31">
        <v>0</v>
      </c>
      <c r="GA31" t="s">
        <v>301</v>
      </c>
      <c r="GB31">
        <v>1677862641</v>
      </c>
      <c r="GC31">
        <v>1677862632</v>
      </c>
      <c r="GD31">
        <v>0</v>
      </c>
      <c r="GE31">
        <v>1.395</v>
      </c>
      <c r="GF31">
        <v>0.15</v>
      </c>
      <c r="GG31">
        <v>3.0830000000000002</v>
      </c>
      <c r="GH31">
        <v>0.99099999999999999</v>
      </c>
      <c r="GI31">
        <v>401</v>
      </c>
      <c r="GJ31">
        <v>15</v>
      </c>
      <c r="GK31">
        <v>0.55000000000000004</v>
      </c>
      <c r="GL31">
        <v>0.16</v>
      </c>
      <c r="GM31">
        <v>-6.34965857142857</v>
      </c>
      <c r="GN31">
        <v>-55.573069090909101</v>
      </c>
      <c r="GO31">
        <v>5.73533507030906</v>
      </c>
      <c r="GP31">
        <v>0</v>
      </c>
      <c r="GQ31">
        <v>542.87088235294095</v>
      </c>
      <c r="GR31">
        <v>-211.0319327924</v>
      </c>
      <c r="GS31">
        <v>20.770283507601899</v>
      </c>
      <c r="GT31">
        <v>0</v>
      </c>
      <c r="GU31">
        <v>4.4442071428571399</v>
      </c>
      <c r="GV31">
        <v>4.0424267532467502</v>
      </c>
      <c r="GW31">
        <v>0.41763326196149497</v>
      </c>
      <c r="GX31">
        <v>0</v>
      </c>
      <c r="GY31">
        <v>0</v>
      </c>
      <c r="GZ31">
        <v>3</v>
      </c>
      <c r="HA31" t="s">
        <v>312</v>
      </c>
      <c r="HB31">
        <v>2.8621799999999999</v>
      </c>
      <c r="HC31">
        <v>2.7591700000000001</v>
      </c>
      <c r="HD31">
        <v>8.6171300000000006E-2</v>
      </c>
      <c r="HE31">
        <v>8.7838799999999995E-2</v>
      </c>
      <c r="HF31">
        <v>0.123002</v>
      </c>
      <c r="HG31">
        <v>0.108848</v>
      </c>
      <c r="HH31">
        <v>24956.6</v>
      </c>
      <c r="HI31">
        <v>19608.599999999999</v>
      </c>
      <c r="HJ31">
        <v>28614.2</v>
      </c>
      <c r="HK31">
        <v>22484.5</v>
      </c>
      <c r="HL31">
        <v>41102.400000000001</v>
      </c>
      <c r="HM31">
        <v>31767</v>
      </c>
      <c r="HN31">
        <v>53391.5</v>
      </c>
      <c r="HO31">
        <v>40257.9</v>
      </c>
      <c r="HP31">
        <v>1.4901800000000001</v>
      </c>
      <c r="HQ31">
        <v>2.5722299999999998</v>
      </c>
      <c r="HR31">
        <v>4.7050399999999999E-2</v>
      </c>
      <c r="HS31">
        <v>-0.15895799999999999</v>
      </c>
      <c r="HT31">
        <v>28.299199999999999</v>
      </c>
      <c r="HU31">
        <v>26.372299999999999</v>
      </c>
      <c r="HV31">
        <v>42.308999999999997</v>
      </c>
      <c r="HW31">
        <v>34.411999999999999</v>
      </c>
      <c r="HX31">
        <v>22.9636</v>
      </c>
      <c r="HY31">
        <v>62.976399999999998</v>
      </c>
      <c r="HZ31">
        <v>0</v>
      </c>
      <c r="IA31">
        <v>2</v>
      </c>
      <c r="IB31">
        <v>0.17752000000000001</v>
      </c>
      <c r="IC31">
        <v>0</v>
      </c>
      <c r="ID31">
        <v>20.263100000000001</v>
      </c>
      <c r="IE31">
        <v>5.2473900000000002</v>
      </c>
      <c r="IF31">
        <v>11.985799999999999</v>
      </c>
      <c r="IG31">
        <v>4.9817499999999999</v>
      </c>
      <c r="IH31">
        <v>3.2977799999999999</v>
      </c>
      <c r="II31">
        <v>9999</v>
      </c>
      <c r="IJ31">
        <v>9999</v>
      </c>
      <c r="IK31">
        <v>9999</v>
      </c>
      <c r="IL31">
        <v>999.9</v>
      </c>
      <c r="IM31">
        <v>4.9703900000000001</v>
      </c>
      <c r="IN31">
        <v>1.8746499999999999</v>
      </c>
      <c r="IO31">
        <v>1.87083</v>
      </c>
      <c r="IP31">
        <v>1.8746100000000001</v>
      </c>
      <c r="IQ31">
        <v>1.8704499999999999</v>
      </c>
      <c r="IR31">
        <v>1.8737200000000001</v>
      </c>
      <c r="IS31">
        <v>1.8757699999999999</v>
      </c>
      <c r="IT31">
        <v>1.87425</v>
      </c>
      <c r="IU31">
        <v>0</v>
      </c>
      <c r="IV31">
        <v>0</v>
      </c>
      <c r="IW31">
        <v>0</v>
      </c>
      <c r="IX31">
        <v>0</v>
      </c>
      <c r="IY31" t="s">
        <v>303</v>
      </c>
      <c r="IZ31" t="s">
        <v>304</v>
      </c>
      <c r="JA31" t="s">
        <v>305</v>
      </c>
      <c r="JB31" t="s">
        <v>305</v>
      </c>
      <c r="JC31" t="s">
        <v>305</v>
      </c>
      <c r="JD31" t="s">
        <v>305</v>
      </c>
      <c r="JE31">
        <v>0</v>
      </c>
      <c r="JF31">
        <v>100</v>
      </c>
      <c r="JG31">
        <v>100</v>
      </c>
      <c r="JH31">
        <v>-0.20300000000000001</v>
      </c>
      <c r="JI31">
        <v>1.1398999999999999</v>
      </c>
      <c r="JJ31">
        <v>-1.9404448357930499</v>
      </c>
      <c r="JK31">
        <v>3.7615693108519802E-3</v>
      </c>
      <c r="JL31">
        <v>2.0286125053024199E-6</v>
      </c>
      <c r="JM31">
        <v>-2.8431522489916698E-10</v>
      </c>
      <c r="JN31">
        <v>1.13992948613311</v>
      </c>
      <c r="JO31">
        <v>0</v>
      </c>
      <c r="JP31">
        <v>0</v>
      </c>
      <c r="JQ31">
        <v>0</v>
      </c>
      <c r="JR31">
        <v>3</v>
      </c>
      <c r="JS31">
        <v>2024</v>
      </c>
      <c r="JT31">
        <v>2</v>
      </c>
      <c r="JU31">
        <v>24</v>
      </c>
      <c r="JV31">
        <v>68740.100000000006</v>
      </c>
      <c r="JW31">
        <v>68740.3</v>
      </c>
      <c r="JX31">
        <v>1.34521</v>
      </c>
      <c r="JY31">
        <v>2.4462899999999999</v>
      </c>
      <c r="JZ31">
        <v>2.1484399999999999</v>
      </c>
      <c r="KA31">
        <v>2.6196299999999999</v>
      </c>
      <c r="KB31">
        <v>2.2497600000000002</v>
      </c>
      <c r="KC31">
        <v>2.49634</v>
      </c>
      <c r="KD31">
        <v>37.626300000000001</v>
      </c>
      <c r="KE31">
        <v>15.156499999999999</v>
      </c>
      <c r="KF31">
        <v>18</v>
      </c>
      <c r="KG31">
        <v>253.50899999999999</v>
      </c>
      <c r="KH31">
        <v>1116.5</v>
      </c>
      <c r="KI31">
        <v>29.896000000000001</v>
      </c>
      <c r="KJ31">
        <v>29.885100000000001</v>
      </c>
      <c r="KK31">
        <v>30</v>
      </c>
      <c r="KL31">
        <v>29.761600000000001</v>
      </c>
      <c r="KM31">
        <v>29.630600000000001</v>
      </c>
      <c r="KN31">
        <v>26.967099999999999</v>
      </c>
      <c r="KO31">
        <v>-30</v>
      </c>
      <c r="KP31">
        <v>-30</v>
      </c>
      <c r="KQ31">
        <v>-999.9</v>
      </c>
      <c r="KR31">
        <v>400</v>
      </c>
      <c r="KS31">
        <v>0</v>
      </c>
      <c r="KT31">
        <v>101.568</v>
      </c>
      <c r="KU31">
        <v>86.419899999999998</v>
      </c>
    </row>
    <row r="32" spans="1:307" x14ac:dyDescent="0.35">
      <c r="A32">
        <f>A26+5</f>
        <v>12</v>
      </c>
      <c r="B32">
        <v>6</v>
      </c>
      <c r="C32" t="s">
        <v>522</v>
      </c>
      <c r="D32" t="s">
        <v>525</v>
      </c>
      <c r="E32">
        <v>1</v>
      </c>
      <c r="F32">
        <v>1</v>
      </c>
      <c r="G32">
        <v>31</v>
      </c>
      <c r="H32">
        <v>1681987226</v>
      </c>
      <c r="I32">
        <v>3525</v>
      </c>
      <c r="J32" t="s">
        <v>395</v>
      </c>
      <c r="K32" t="s">
        <v>396</v>
      </c>
      <c r="L32" s="6">
        <f t="shared" si="47"/>
        <v>2.0370370370370594E-3</v>
      </c>
      <c r="M32">
        <v>15</v>
      </c>
      <c r="N32">
        <f t="shared" si="0"/>
        <v>1.565190579030274</v>
      </c>
      <c r="O32">
        <f t="shared" si="1"/>
        <v>-4.0883198457963088</v>
      </c>
      <c r="P32" s="1">
        <f t="shared" si="2"/>
        <v>0.85416651855204351</v>
      </c>
      <c r="Q32">
        <f t="shared" si="3"/>
        <v>5.4002750235752559E-2</v>
      </c>
      <c r="R32">
        <f t="shared" si="4"/>
        <v>0.28153329370158292</v>
      </c>
      <c r="S32">
        <v>1681987217.5</v>
      </c>
      <c r="T32">
        <f t="shared" si="5"/>
        <v>7.500658909014911E-4</v>
      </c>
      <c r="U32">
        <f t="shared" si="6"/>
        <v>0.75006589090149112</v>
      </c>
      <c r="V32">
        <f t="shared" si="7"/>
        <v>1.1739960660909632</v>
      </c>
      <c r="W32">
        <f t="shared" si="8"/>
        <v>402.21606250000002</v>
      </c>
      <c r="X32">
        <f t="shared" si="9"/>
        <v>343.55949381133615</v>
      </c>
      <c r="Y32">
        <f t="shared" si="10"/>
        <v>34.638360708992039</v>
      </c>
      <c r="Z32">
        <f t="shared" si="11"/>
        <v>40.552234203361081</v>
      </c>
      <c r="AA32" s="1">
        <f t="shared" si="12"/>
        <v>1.1739960660909632</v>
      </c>
      <c r="AB32" s="1">
        <f t="shared" si="13"/>
        <v>3.9901712118129276E-2</v>
      </c>
      <c r="AC32">
        <f>IF(LEFT(DX32,1)&lt;&gt;"0",IF(LEFT(DX32,1)="1",3,DY32),[1]Measurements!$D$5+[1]Measurements!$E$5*(EP32*EI32/([1]Measurements!$K$5*1000))+[1]Measurements!$F$5*(EP32*EI32/([1]Measurements!$K$5*1000))*MAX(MIN(DV32,[1]Measurements!$J$5),[1]Measurements!$I$5)*MAX(MIN(DV32,[1]Measurements!$J$5),[1]Measurements!$I$5)+[1]Measurements!$G$5*MAX(MIN(DV32,[1]Measurements!$J$5),[1]Measurements!$I$5)*(EP32*EI32/([1]Measurements!$K$5*1000))+[1]Measurements!$H$5*(EP32*EI32/([1]Measurements!$K$5*1000))*(EP32*EI32/([1]Measurements!$K$5*1000)))</f>
        <v>3.0224918338157725</v>
      </c>
      <c r="AD32">
        <f t="shared" si="14"/>
        <v>3.9611363158994703E-2</v>
      </c>
      <c r="AE32">
        <f t="shared" si="15"/>
        <v>2.478301240796096E-2</v>
      </c>
      <c r="AF32">
        <f t="shared" si="16"/>
        <v>193.80736688058855</v>
      </c>
      <c r="AG32">
        <f>(EK32+(AF32+2*0.95*0.0000000567*(((EK32+[1]Measurements!$B$7)+273)^4-(EK32+273)^4)-44100*T32)/(1.84*29.3*AC32+8*0.95*0.0000000567*(EK32+273)^3))</f>
        <v>31.008765365873117</v>
      </c>
      <c r="AH32">
        <f>([1]Measurements!$C$7*EL32+[1]Measurements!$D$7*EM32+[1]Measurements!$E$7*AG32)</f>
        <v>29.982468749999999</v>
      </c>
      <c r="AI32">
        <f t="shared" si="17"/>
        <v>4.2561614640570893</v>
      </c>
      <c r="AJ32">
        <f t="shared" si="18"/>
        <v>56.278604140578217</v>
      </c>
      <c r="AK32">
        <f t="shared" si="19"/>
        <v>2.4101490271249899</v>
      </c>
      <c r="AL32">
        <f t="shared" si="20"/>
        <v>4.2825316368982493</v>
      </c>
      <c r="AM32">
        <f t="shared" si="21"/>
        <v>1.8460124369320994</v>
      </c>
      <c r="AN32" s="1">
        <f t="shared" si="22"/>
        <v>-33.077905788755757</v>
      </c>
      <c r="AO32" s="1">
        <f t="shared" si="23"/>
        <v>17.52715660878674</v>
      </c>
      <c r="AP32" s="1">
        <f>2*0.95*0.0000000567*(((EK32+[1]Measurements!$B$7)+273)^4-(AH32+273)^4)</f>
        <v>1.2898562183492475</v>
      </c>
      <c r="AQ32">
        <f t="shared" si="24"/>
        <v>179.54647391896879</v>
      </c>
      <c r="AR32">
        <f t="shared" si="25"/>
        <v>-3.3497450529701429</v>
      </c>
      <c r="AS32">
        <f t="shared" si="26"/>
        <v>0.81934515383242745</v>
      </c>
      <c r="AT32">
        <v>409.573656150582</v>
      </c>
      <c r="AU32">
        <v>410.40940000000001</v>
      </c>
      <c r="AV32">
        <v>-0.176029039260269</v>
      </c>
      <c r="AW32">
        <v>66.599097443275099</v>
      </c>
      <c r="AX32" s="1">
        <f t="shared" si="27"/>
        <v>0.75006589090149112</v>
      </c>
      <c r="AY32">
        <v>23.315838690209802</v>
      </c>
      <c r="AZ32">
        <v>23.872976223776199</v>
      </c>
      <c r="BA32">
        <v>-1.79393628593551E-3</v>
      </c>
      <c r="BB32">
        <v>77.180000000000007</v>
      </c>
      <c r="BC32">
        <v>19</v>
      </c>
      <c r="BD32">
        <v>7</v>
      </c>
      <c r="BE32">
        <f>IF(BC32*[1]Measurements!$H$13&gt;=BG32,1,(BG32/(BG32-BC32*[1]Measurements!$H$13)))</f>
        <v>1</v>
      </c>
      <c r="BF32">
        <f t="shared" si="28"/>
        <v>0</v>
      </c>
      <c r="BG32">
        <f>MAX(0,([1]Measurements!$B$13+[1]Measurements!$C$13*EP32)/(1+[1]Measurements!$D$13*EP32)*EI32/(EK32+273)*[1]Measurements!$E$13)</f>
        <v>52699.147944794735</v>
      </c>
      <c r="BH32" t="s">
        <v>297</v>
      </c>
      <c r="BI32">
        <v>10288.9</v>
      </c>
      <c r="BJ32">
        <v>1.016</v>
      </c>
      <c r="BK32">
        <v>4.5720000000000001</v>
      </c>
      <c r="BL32">
        <f t="shared" si="29"/>
        <v>0.77777777777777779</v>
      </c>
      <c r="BM32">
        <v>-1</v>
      </c>
      <c r="BN32" t="s">
        <v>397</v>
      </c>
      <c r="BO32">
        <v>10186.9</v>
      </c>
      <c r="BP32">
        <v>915.939153846154</v>
      </c>
      <c r="BQ32">
        <v>894.41</v>
      </c>
      <c r="BR32">
        <f t="shared" si="30"/>
        <v>-2.4070788392520193E-2</v>
      </c>
      <c r="BS32">
        <v>0.5</v>
      </c>
      <c r="BT32">
        <f t="shared" si="31"/>
        <v>1009.2031501971962</v>
      </c>
      <c r="BU32">
        <f t="shared" si="32"/>
        <v>1.1739960660909632</v>
      </c>
      <c r="BV32">
        <f t="shared" si="33"/>
        <v>-12.146157736730743</v>
      </c>
      <c r="BW32">
        <f t="shared" si="34"/>
        <v>2.1541709076771795E-3</v>
      </c>
      <c r="BX32">
        <f t="shared" si="35"/>
        <v>-0.99488825035498263</v>
      </c>
      <c r="BY32">
        <f t="shared" si="36"/>
        <v>1.3043806664546522</v>
      </c>
      <c r="BZ32" t="s">
        <v>299</v>
      </c>
      <c r="CA32">
        <v>0</v>
      </c>
      <c r="CB32">
        <f t="shared" si="37"/>
        <v>1.3043806664546522</v>
      </c>
      <c r="CC32">
        <f t="shared" si="38"/>
        <v>0.99854163005058683</v>
      </c>
      <c r="CD32">
        <f t="shared" si="39"/>
        <v>-2.4105943776526174E-2</v>
      </c>
      <c r="CE32">
        <f t="shared" si="40"/>
        <v>-272.31997034199543</v>
      </c>
      <c r="CF32">
        <f t="shared" si="41"/>
        <v>-2.409816256450573E-2</v>
      </c>
      <c r="CG32">
        <f t="shared" si="42"/>
        <v>-250.23565804274463</v>
      </c>
      <c r="CH32">
        <f t="shared" si="43"/>
        <v>-3.43290565499998E-5</v>
      </c>
      <c r="CI32">
        <f t="shared" si="44"/>
        <v>1.0000343290565501</v>
      </c>
      <c r="CJ32">
        <v>636</v>
      </c>
      <c r="CK32">
        <v>290</v>
      </c>
      <c r="CL32">
        <v>894.41</v>
      </c>
      <c r="CM32">
        <v>155</v>
      </c>
      <c r="CN32">
        <v>10186.9</v>
      </c>
      <c r="CO32">
        <v>892.22</v>
      </c>
      <c r="CP32">
        <v>2.19</v>
      </c>
      <c r="CQ32">
        <v>300</v>
      </c>
      <c r="CR32">
        <v>24.1</v>
      </c>
      <c r="CS32">
        <v>893.579527792009</v>
      </c>
      <c r="CT32">
        <v>1.6534132222895901</v>
      </c>
      <c r="CU32">
        <v>-1.3828192365968599</v>
      </c>
      <c r="CV32">
        <v>1.48482077611424</v>
      </c>
      <c r="CW32">
        <v>3.0045274215678899E-2</v>
      </c>
      <c r="CX32">
        <v>-7.42431390433816E-3</v>
      </c>
      <c r="CY32">
        <v>290</v>
      </c>
      <c r="CZ32">
        <v>890.64</v>
      </c>
      <c r="DA32">
        <v>775</v>
      </c>
      <c r="DB32">
        <v>10152.299999999999</v>
      </c>
      <c r="DC32">
        <v>892.22</v>
      </c>
      <c r="DD32">
        <v>-1.58</v>
      </c>
      <c r="DR32">
        <f>[1]Measurements!$B$11*EQ32+[1]Measurements!$C$11*ER32+[1]Measurements!$F$11*FC32*(1-FF32)</f>
        <v>1200.0237500000001</v>
      </c>
      <c r="DS32">
        <f t="shared" si="45"/>
        <v>1009.2031501971962</v>
      </c>
      <c r="DT32">
        <f>([1]Measurements!$B$11*[1]Measurements!$D$9+[1]Measurements!$C$11*[1]Measurements!$D$9+[1]Measurements!$F$11*((FP32+FH32)/MAX(FP32+FH32+FQ32, 0.1)*[1]Measurements!$I$9+FQ32/MAX(FP32+FH32+FQ32, 0.1)*[1]Measurements!$J$9))/([1]Measurements!$B$11+[1]Measurements!$C$11+[1]Measurements!$F$11)</f>
        <v>0.84098598065012975</v>
      </c>
      <c r="DU32">
        <f>([1]Measurements!$B$11*[1]Measurements!$K$9+[1]Measurements!$C$11*[1]Measurements!$K$9+[1]Measurements!$F$11*((FP32+FH32)/MAX(FP32+FH32+FQ32, 0.1)*[1]Measurements!$P$9+FQ32/MAX(FP32+FH32+FQ32, 0.1)*[1]Measurements!$Q$9))/([1]Measurements!$B$11+[1]Measurements!$C$11+[1]Measurements!$F$11)</f>
        <v>0.1615029426547504</v>
      </c>
      <c r="DV32">
        <v>2</v>
      </c>
      <c r="DW32">
        <v>0.5</v>
      </c>
      <c r="DX32" t="s">
        <v>300</v>
      </c>
      <c r="DY32">
        <v>2</v>
      </c>
      <c r="DZ32" t="b">
        <v>1</v>
      </c>
      <c r="EA32">
        <v>1681987217.5</v>
      </c>
      <c r="EB32">
        <v>402.21606250000002</v>
      </c>
      <c r="EC32">
        <v>400.00150000000002</v>
      </c>
      <c r="ED32">
        <v>23.904987500000001</v>
      </c>
      <c r="EE32">
        <v>23.318562499999999</v>
      </c>
      <c r="EF32">
        <v>402.33318750000001</v>
      </c>
      <c r="EG32">
        <v>22.777774999999998</v>
      </c>
      <c r="EH32">
        <v>272.75737500000002</v>
      </c>
      <c r="EI32">
        <v>100.7219375</v>
      </c>
      <c r="EJ32">
        <v>0.1000782875</v>
      </c>
      <c r="EK32">
        <v>30.090031249999999</v>
      </c>
      <c r="EL32">
        <v>29.982468749999999</v>
      </c>
      <c r="EM32">
        <v>24.303206249999999</v>
      </c>
      <c r="EN32">
        <v>0</v>
      </c>
      <c r="EO32">
        <v>0</v>
      </c>
      <c r="EP32">
        <v>9996.6806250000009</v>
      </c>
      <c r="EQ32">
        <v>0</v>
      </c>
      <c r="ER32">
        <v>230.1844375</v>
      </c>
      <c r="ES32">
        <v>2.2145988750000001</v>
      </c>
      <c r="ET32">
        <v>412.06637499999999</v>
      </c>
      <c r="EU32">
        <v>409.55149999999998</v>
      </c>
      <c r="EV32">
        <v>0.58641237499999999</v>
      </c>
      <c r="EW32">
        <v>400.00150000000002</v>
      </c>
      <c r="EX32">
        <v>23.318562499999999</v>
      </c>
      <c r="EY32">
        <v>2.4077562499999998</v>
      </c>
      <c r="EZ32">
        <v>2.3486906250000001</v>
      </c>
      <c r="FA32">
        <v>20.416025000000001</v>
      </c>
      <c r="FB32">
        <v>20.01429375</v>
      </c>
      <c r="FC32">
        <v>1200.0237500000001</v>
      </c>
      <c r="FD32">
        <v>0.96699618750000005</v>
      </c>
      <c r="FE32">
        <v>3.3003587500000001E-2</v>
      </c>
      <c r="FF32">
        <v>0</v>
      </c>
      <c r="FG32">
        <v>919.55668749999995</v>
      </c>
      <c r="FH32">
        <v>4.9997999999999996</v>
      </c>
      <c r="FI32">
        <v>11254.174999999999</v>
      </c>
      <c r="FJ32">
        <v>11590.387500000001</v>
      </c>
      <c r="FK32">
        <v>36.742125000000001</v>
      </c>
      <c r="FL32">
        <v>38.242125000000001</v>
      </c>
      <c r="FM32">
        <v>37.183124999999997</v>
      </c>
      <c r="FN32">
        <v>38.186999999999998</v>
      </c>
      <c r="FO32">
        <v>39.375</v>
      </c>
      <c r="FP32">
        <v>1155.58375</v>
      </c>
      <c r="FQ32">
        <v>39.44</v>
      </c>
      <c r="FR32">
        <v>0</v>
      </c>
      <c r="FS32">
        <v>174.5</v>
      </c>
      <c r="FT32">
        <v>0</v>
      </c>
      <c r="FU32">
        <v>915.939153846154</v>
      </c>
      <c r="FV32">
        <v>-271.12547027982498</v>
      </c>
      <c r="FW32">
        <v>-3278.9401732758001</v>
      </c>
      <c r="FX32">
        <v>11210.3230769231</v>
      </c>
      <c r="FY32">
        <v>15</v>
      </c>
      <c r="FZ32">
        <v>0</v>
      </c>
      <c r="GA32" t="s">
        <v>301</v>
      </c>
      <c r="GB32">
        <v>1677862641</v>
      </c>
      <c r="GC32">
        <v>1677862632</v>
      </c>
      <c r="GD32">
        <v>0</v>
      </c>
      <c r="GE32">
        <v>1.395</v>
      </c>
      <c r="GF32">
        <v>0.15</v>
      </c>
      <c r="GG32">
        <v>3.0830000000000002</v>
      </c>
      <c r="GH32">
        <v>0.99099999999999999</v>
      </c>
      <c r="GI32">
        <v>401</v>
      </c>
      <c r="GJ32">
        <v>15</v>
      </c>
      <c r="GK32">
        <v>0.55000000000000004</v>
      </c>
      <c r="GL32">
        <v>0.16</v>
      </c>
      <c r="GM32">
        <v>3.5153133333333302</v>
      </c>
      <c r="GN32">
        <v>-21.3944225454545</v>
      </c>
      <c r="GO32">
        <v>2.21413974719602</v>
      </c>
      <c r="GP32">
        <v>0</v>
      </c>
      <c r="GQ32">
        <v>936.85450000000003</v>
      </c>
      <c r="GR32">
        <v>-300.64945758118301</v>
      </c>
      <c r="GS32">
        <v>29.564217895615201</v>
      </c>
      <c r="GT32">
        <v>0</v>
      </c>
      <c r="GU32">
        <v>0.60338404761904796</v>
      </c>
      <c r="GV32">
        <v>-0.28564527272727103</v>
      </c>
      <c r="GW32">
        <v>2.9144335044536701E-2</v>
      </c>
      <c r="GX32">
        <v>0</v>
      </c>
      <c r="GY32">
        <v>0</v>
      </c>
      <c r="GZ32">
        <v>3</v>
      </c>
      <c r="HA32" t="s">
        <v>312</v>
      </c>
      <c r="HB32">
        <v>2.86591</v>
      </c>
      <c r="HC32">
        <v>2.75922</v>
      </c>
      <c r="HD32">
        <v>8.8661900000000002E-2</v>
      </c>
      <c r="HE32">
        <v>8.7860499999999994E-2</v>
      </c>
      <c r="HF32">
        <v>0.108282</v>
      </c>
      <c r="HG32">
        <v>0.10845399999999999</v>
      </c>
      <c r="HH32">
        <v>24897.4</v>
      </c>
      <c r="HI32">
        <v>19614.599999999999</v>
      </c>
      <c r="HJ32">
        <v>28623.4</v>
      </c>
      <c r="HK32">
        <v>22491.200000000001</v>
      </c>
      <c r="HL32">
        <v>41805.5</v>
      </c>
      <c r="HM32">
        <v>31789.7</v>
      </c>
      <c r="HN32">
        <v>53407.6</v>
      </c>
      <c r="HO32">
        <v>40268.6</v>
      </c>
      <c r="HP32">
        <v>1.4536500000000001</v>
      </c>
      <c r="HQ32">
        <v>2.57402</v>
      </c>
      <c r="HR32">
        <v>0.12570999999999999</v>
      </c>
      <c r="HS32">
        <v>-7.3388200000000001E-2</v>
      </c>
      <c r="HT32">
        <v>27.9542</v>
      </c>
      <c r="HU32">
        <v>25.5107</v>
      </c>
      <c r="HV32">
        <v>42.222999999999999</v>
      </c>
      <c r="HW32">
        <v>34.341999999999999</v>
      </c>
      <c r="HX32">
        <v>22.827200000000001</v>
      </c>
      <c r="HY32">
        <v>62.566499999999998</v>
      </c>
      <c r="HZ32">
        <v>0</v>
      </c>
      <c r="IA32">
        <v>2</v>
      </c>
      <c r="IB32">
        <v>0.16517799999999999</v>
      </c>
      <c r="IC32">
        <v>0</v>
      </c>
      <c r="ID32">
        <v>20.262499999999999</v>
      </c>
      <c r="IE32">
        <v>5.2521800000000001</v>
      </c>
      <c r="IF32">
        <v>11.985799999999999</v>
      </c>
      <c r="IG32">
        <v>4.9817999999999998</v>
      </c>
      <c r="IH32">
        <v>3.2977799999999999</v>
      </c>
      <c r="II32">
        <v>9999</v>
      </c>
      <c r="IJ32">
        <v>9999</v>
      </c>
      <c r="IK32">
        <v>9999</v>
      </c>
      <c r="IL32">
        <v>999.9</v>
      </c>
      <c r="IM32">
        <v>4.9703900000000001</v>
      </c>
      <c r="IN32">
        <v>1.8745799999999999</v>
      </c>
      <c r="IO32">
        <v>1.87073</v>
      </c>
      <c r="IP32">
        <v>1.8745400000000001</v>
      </c>
      <c r="IQ32">
        <v>1.87042</v>
      </c>
      <c r="IR32">
        <v>1.87365</v>
      </c>
      <c r="IS32">
        <v>1.8757600000000001</v>
      </c>
      <c r="IT32">
        <v>1.8742399999999999</v>
      </c>
      <c r="IU32">
        <v>0</v>
      </c>
      <c r="IV32">
        <v>0</v>
      </c>
      <c r="IW32">
        <v>0</v>
      </c>
      <c r="IX32">
        <v>0</v>
      </c>
      <c r="IY32" t="s">
        <v>303</v>
      </c>
      <c r="IZ32" t="s">
        <v>304</v>
      </c>
      <c r="JA32" t="s">
        <v>305</v>
      </c>
      <c r="JB32" t="s">
        <v>305</v>
      </c>
      <c r="JC32" t="s">
        <v>305</v>
      </c>
      <c r="JD32" t="s">
        <v>305</v>
      </c>
      <c r="JE32">
        <v>0</v>
      </c>
      <c r="JF32">
        <v>100</v>
      </c>
      <c r="JG32">
        <v>100</v>
      </c>
      <c r="JH32">
        <v>-0.126</v>
      </c>
      <c r="JI32">
        <v>1.1266</v>
      </c>
      <c r="JJ32">
        <v>-1.9404448357930499</v>
      </c>
      <c r="JK32">
        <v>3.7615693108519802E-3</v>
      </c>
      <c r="JL32">
        <v>2.0286125053024199E-6</v>
      </c>
      <c r="JM32">
        <v>-2.8431522489916698E-10</v>
      </c>
      <c r="JN32">
        <v>0.442181787969469</v>
      </c>
      <c r="JO32">
        <v>5.99824452263635E-2</v>
      </c>
      <c r="JP32">
        <v>-2.0351725269219302E-3</v>
      </c>
      <c r="JQ32">
        <v>3.1702326575559498E-5</v>
      </c>
      <c r="JR32">
        <v>3</v>
      </c>
      <c r="JS32">
        <v>2024</v>
      </c>
      <c r="JT32">
        <v>2</v>
      </c>
      <c r="JU32">
        <v>24</v>
      </c>
      <c r="JV32">
        <v>68743.100000000006</v>
      </c>
      <c r="JW32">
        <v>68743.199999999997</v>
      </c>
      <c r="JX32">
        <v>1.34521</v>
      </c>
      <c r="JY32">
        <v>2.4426299999999999</v>
      </c>
      <c r="JZ32">
        <v>2.1484399999999999</v>
      </c>
      <c r="KA32">
        <v>2.6208499999999999</v>
      </c>
      <c r="KB32">
        <v>2.2497600000000002</v>
      </c>
      <c r="KC32">
        <v>2.4682599999999999</v>
      </c>
      <c r="KD32">
        <v>37.433799999999998</v>
      </c>
      <c r="KE32">
        <v>15.121499999999999</v>
      </c>
      <c r="KF32">
        <v>18</v>
      </c>
      <c r="KG32">
        <v>239.67</v>
      </c>
      <c r="KH32">
        <v>1117.24</v>
      </c>
      <c r="KI32">
        <v>29.7211</v>
      </c>
      <c r="KJ32">
        <v>29.738499999999998</v>
      </c>
      <c r="KK32">
        <v>29.9999</v>
      </c>
      <c r="KL32">
        <v>29.660900000000002</v>
      </c>
      <c r="KM32">
        <v>29.546099999999999</v>
      </c>
      <c r="KN32">
        <v>26.9678</v>
      </c>
      <c r="KO32">
        <v>-30</v>
      </c>
      <c r="KP32">
        <v>-30</v>
      </c>
      <c r="KQ32">
        <v>-999.9</v>
      </c>
      <c r="KR32">
        <v>400</v>
      </c>
      <c r="KS32">
        <v>0</v>
      </c>
      <c r="KT32">
        <v>101.6</v>
      </c>
      <c r="KU32">
        <v>86.443799999999996</v>
      </c>
    </row>
    <row r="33" spans="1:307" x14ac:dyDescent="0.35">
      <c r="A33">
        <f t="shared" ref="A33:A49" si="50">A27+5</f>
        <v>12</v>
      </c>
      <c r="B33">
        <v>6</v>
      </c>
      <c r="C33" t="s">
        <v>522</v>
      </c>
      <c r="D33" t="s">
        <v>525</v>
      </c>
      <c r="E33">
        <v>1</v>
      </c>
      <c r="F33">
        <v>2</v>
      </c>
      <c r="G33">
        <v>32</v>
      </c>
      <c r="H33">
        <v>1681987305</v>
      </c>
      <c r="I33">
        <v>3604</v>
      </c>
      <c r="J33" t="s">
        <v>398</v>
      </c>
      <c r="K33" t="s">
        <v>399</v>
      </c>
      <c r="L33" s="6">
        <f t="shared" si="47"/>
        <v>9.1435185185173573E-4</v>
      </c>
      <c r="M33">
        <v>15</v>
      </c>
      <c r="N33">
        <f t="shared" si="0"/>
        <v>1.9351476232907652</v>
      </c>
      <c r="O33">
        <f t="shared" si="1"/>
        <v>1.7180681529005022</v>
      </c>
      <c r="P33" s="1">
        <f t="shared" si="2"/>
        <v>0.89078517162546167</v>
      </c>
      <c r="Q33">
        <f t="shared" si="3"/>
        <v>0.56543082756057028</v>
      </c>
      <c r="R33">
        <f t="shared" si="4"/>
        <v>2.4380304180438923</v>
      </c>
      <c r="S33">
        <v>1681987297</v>
      </c>
      <c r="T33">
        <f t="shared" si="5"/>
        <v>6.3518158559370177E-3</v>
      </c>
      <c r="U33">
        <f t="shared" si="6"/>
        <v>6.3518158559370175</v>
      </c>
      <c r="V33">
        <f t="shared" si="7"/>
        <v>12.291701357197116</v>
      </c>
      <c r="W33">
        <f t="shared" si="8"/>
        <v>390.466133333333</v>
      </c>
      <c r="X33">
        <f t="shared" si="9"/>
        <v>347.82144159526342</v>
      </c>
      <c r="Y33">
        <f t="shared" si="10"/>
        <v>35.067226972366583</v>
      </c>
      <c r="Z33">
        <f t="shared" si="11"/>
        <v>39.366648760416169</v>
      </c>
      <c r="AA33" s="1">
        <f t="shared" si="12"/>
        <v>12.291701357197116</v>
      </c>
      <c r="AB33" s="1">
        <f t="shared" si="13"/>
        <v>0.60068269822034981</v>
      </c>
      <c r="AC33">
        <f>IF(LEFT(DX33,1)&lt;&gt;"0",IF(LEFT(DX33,1)="1",3,DY33),[1]Measurements!$D$5+[1]Measurements!$E$5*(EP33*EI33/([1]Measurements!$K$5*1000))+[1]Measurements!$F$5*(EP33*EI33/([1]Measurements!$K$5*1000))*MAX(MIN(DV33,[1]Measurements!$J$5),[1]Measurements!$I$5)*MAX(MIN(DV33,[1]Measurements!$J$5),[1]Measurements!$I$5)+[1]Measurements!$G$5*MAX(MIN(DV33,[1]Measurements!$J$5),[1]Measurements!$I$5)*(EP33*EI33/([1]Measurements!$K$5*1000))+[1]Measurements!$H$5*(EP33*EI33/([1]Measurements!$K$5*1000))*(EP33*EI33/([1]Measurements!$K$5*1000)))</f>
        <v>3.0234991064044001</v>
      </c>
      <c r="AD33">
        <f t="shared" si="14"/>
        <v>0.54141044822333173</v>
      </c>
      <c r="AE33">
        <f t="shared" si="15"/>
        <v>0.34321820894925864</v>
      </c>
      <c r="AF33">
        <f t="shared" si="16"/>
        <v>193.79935771190776</v>
      </c>
      <c r="AG33">
        <f>(EK33+(AF33+2*0.95*0.0000000567*(((EK33+[1]Measurements!$B$7)+273)^4-(EK33+273)^4)-44100*T33)/(1.84*29.3*AC33+8*0.95*0.0000000567*(EK33+273)^3))</f>
        <v>29.495069313716062</v>
      </c>
      <c r="AH33">
        <f>([1]Measurements!$C$7*EL33+[1]Measurements!$D$7*EM33+[1]Measurements!$E$7*AG33)</f>
        <v>28.6167266666667</v>
      </c>
      <c r="AI33">
        <f t="shared" si="17"/>
        <v>3.9334344990819439</v>
      </c>
      <c r="AJ33">
        <f t="shared" si="18"/>
        <v>65.531371325776149</v>
      </c>
      <c r="AK33">
        <f t="shared" si="19"/>
        <v>2.7900607673120188</v>
      </c>
      <c r="AL33">
        <f t="shared" si="20"/>
        <v>4.257595577302645</v>
      </c>
      <c r="AM33">
        <f t="shared" si="21"/>
        <v>1.1433737317699251</v>
      </c>
      <c r="AN33" s="1">
        <f t="shared" si="22"/>
        <v>-280.11507924682246</v>
      </c>
      <c r="AO33" s="1">
        <f t="shared" si="23"/>
        <v>223.57584213953001</v>
      </c>
      <c r="AP33" s="1">
        <f>2*0.95*0.0000000567*(((EK33+[1]Measurements!$B$7)+273)^4-(AH33+273)^4)</f>
        <v>16.328783060028325</v>
      </c>
      <c r="AQ33">
        <f t="shared" si="24"/>
        <v>153.58890366464362</v>
      </c>
      <c r="AR33">
        <f t="shared" si="25"/>
        <v>10.20100587543941</v>
      </c>
      <c r="AS33">
        <f t="shared" si="26"/>
        <v>5.937486157471529</v>
      </c>
      <c r="AT33">
        <v>409.51611795692799</v>
      </c>
      <c r="AU33">
        <v>400.81453939393901</v>
      </c>
      <c r="AV33">
        <v>-8.7630275659021706E-2</v>
      </c>
      <c r="AW33">
        <v>66.596523943374805</v>
      </c>
      <c r="AX33" s="1">
        <f t="shared" si="27"/>
        <v>6.3518158559370175</v>
      </c>
      <c r="AY33">
        <v>23.272164820174801</v>
      </c>
      <c r="AZ33">
        <v>27.789458741258802</v>
      </c>
      <c r="BA33">
        <v>1.6052790209793E-2</v>
      </c>
      <c r="BB33">
        <v>77.180000000000007</v>
      </c>
      <c r="BC33">
        <v>6</v>
      </c>
      <c r="BD33">
        <v>2</v>
      </c>
      <c r="BE33">
        <f>IF(BC33*[1]Measurements!$H$13&gt;=BG33,1,(BG33/(BG33-BC33*[1]Measurements!$H$13)))</f>
        <v>1</v>
      </c>
      <c r="BF33">
        <f t="shared" si="28"/>
        <v>0</v>
      </c>
      <c r="BG33">
        <f>MAX(0,([1]Measurements!$B$13+[1]Measurements!$C$13*EP33)/(1+[1]Measurements!$D$13*EP33)*EI33/(EK33+273)*[1]Measurements!$E$13)</f>
        <v>52747.582617464926</v>
      </c>
      <c r="BH33" t="s">
        <v>297</v>
      </c>
      <c r="BI33">
        <v>10288.9</v>
      </c>
      <c r="BJ33">
        <v>1.016</v>
      </c>
      <c r="BK33">
        <v>4.5720000000000001</v>
      </c>
      <c r="BL33">
        <f t="shared" si="29"/>
        <v>0.77777777777777779</v>
      </c>
      <c r="BM33">
        <v>-1</v>
      </c>
      <c r="BN33" t="s">
        <v>400</v>
      </c>
      <c r="BO33">
        <v>10137.799999999999</v>
      </c>
      <c r="BP33">
        <v>986.77184</v>
      </c>
      <c r="BQ33">
        <v>1106.3959557391499</v>
      </c>
      <c r="BR33">
        <f t="shared" si="30"/>
        <v>0.10812052874798572</v>
      </c>
      <c r="BS33">
        <v>0.5</v>
      </c>
      <c r="BT33">
        <f t="shared" si="31"/>
        <v>1009.160819539846</v>
      </c>
      <c r="BU33">
        <f t="shared" si="32"/>
        <v>12.291701357197116</v>
      </c>
      <c r="BV33">
        <f t="shared" si="33"/>
        <v>54.555500700199374</v>
      </c>
      <c r="BW33">
        <f t="shared" si="34"/>
        <v>1.3171043801777624E-2</v>
      </c>
      <c r="BX33">
        <f t="shared" si="35"/>
        <v>-0.99586766385371905</v>
      </c>
      <c r="BY33">
        <f t="shared" si="36"/>
        <v>1.3047452440189864</v>
      </c>
      <c r="BZ33" t="s">
        <v>299</v>
      </c>
      <c r="CA33">
        <v>0</v>
      </c>
      <c r="CB33">
        <f t="shared" si="37"/>
        <v>1.3047452440189864</v>
      </c>
      <c r="CC33">
        <f t="shared" si="38"/>
        <v>0.9988207248614287</v>
      </c>
      <c r="CD33">
        <f t="shared" si="39"/>
        <v>0.10824818313915728</v>
      </c>
      <c r="CE33">
        <f t="shared" si="40"/>
        <v>-337.23233663434382</v>
      </c>
      <c r="CF33">
        <f t="shared" si="41"/>
        <v>0.1082199067551928</v>
      </c>
      <c r="CG33">
        <f t="shared" si="42"/>
        <v>-309.84925639458663</v>
      </c>
      <c r="CH33">
        <f t="shared" si="43"/>
        <v>1.4312964395549806E-4</v>
      </c>
      <c r="CI33">
        <f t="shared" si="44"/>
        <v>0.99985687035604454</v>
      </c>
      <c r="CJ33">
        <v>637</v>
      </c>
      <c r="CK33">
        <v>290</v>
      </c>
      <c r="CL33">
        <v>1080.19</v>
      </c>
      <c r="CM33">
        <v>115</v>
      </c>
      <c r="CN33">
        <v>10137.799999999999</v>
      </c>
      <c r="CO33">
        <v>1077.96</v>
      </c>
      <c r="CP33">
        <v>2.23</v>
      </c>
      <c r="CQ33">
        <v>300</v>
      </c>
      <c r="CR33">
        <v>24.1</v>
      </c>
      <c r="CS33">
        <v>1106.3959557391499</v>
      </c>
      <c r="CT33">
        <v>1.5517193450905999</v>
      </c>
      <c r="CU33">
        <v>-28.830971839620499</v>
      </c>
      <c r="CV33">
        <v>1.3860343639253001</v>
      </c>
      <c r="CW33">
        <v>0.93922077559117101</v>
      </c>
      <c r="CX33">
        <v>-7.3833946607341503E-3</v>
      </c>
      <c r="CY33">
        <v>290</v>
      </c>
      <c r="CZ33">
        <v>1074.58</v>
      </c>
      <c r="DA33">
        <v>715</v>
      </c>
      <c r="DB33">
        <v>10102.4</v>
      </c>
      <c r="DC33">
        <v>1077.8599999999999</v>
      </c>
      <c r="DD33">
        <v>-3.28</v>
      </c>
      <c r="DR33">
        <f>[1]Measurements!$B$11*EQ33+[1]Measurements!$C$11*ER33+[1]Measurements!$F$11*FC33*(1-FF33)</f>
        <v>1199.9733333333299</v>
      </c>
      <c r="DS33">
        <f t="shared" si="45"/>
        <v>1009.160819539846</v>
      </c>
      <c r="DT33">
        <f>([1]Measurements!$B$11*[1]Measurements!$D$9+[1]Measurements!$C$11*[1]Measurements!$D$9+[1]Measurements!$F$11*((FP33+FH33)/MAX(FP33+FH33+FQ33, 0.1)*[1]Measurements!$I$9+FQ33/MAX(FP33+FH33+FQ33, 0.1)*[1]Measurements!$J$9))/([1]Measurements!$B$11+[1]Measurements!$C$11+[1]Measurements!$F$11)</f>
        <v>0.84098603819516726</v>
      </c>
      <c r="DU33">
        <f>([1]Measurements!$B$11*[1]Measurements!$K$9+[1]Measurements!$C$11*[1]Measurements!$K$9+[1]Measurements!$F$11*((FP33+FH33)/MAX(FP33+FH33+FQ33, 0.1)*[1]Measurements!$P$9+FQ33/MAX(FP33+FH33+FQ33, 0.1)*[1]Measurements!$Q$9))/([1]Measurements!$B$11+[1]Measurements!$C$11+[1]Measurements!$F$11)</f>
        <v>0.16150305371667284</v>
      </c>
      <c r="DV33">
        <v>2</v>
      </c>
      <c r="DW33">
        <v>0.5</v>
      </c>
      <c r="DX33" t="s">
        <v>300</v>
      </c>
      <c r="DY33">
        <v>2</v>
      </c>
      <c r="DZ33" t="b">
        <v>1</v>
      </c>
      <c r="EA33">
        <v>1681987297</v>
      </c>
      <c r="EB33">
        <v>390.466133333333</v>
      </c>
      <c r="EC33">
        <v>400.006666666667</v>
      </c>
      <c r="ED33">
        <v>27.6737866666667</v>
      </c>
      <c r="EE33">
        <v>23.274280000000001</v>
      </c>
      <c r="EF33">
        <v>390.64440000000002</v>
      </c>
      <c r="EG33">
        <v>26.533860000000001</v>
      </c>
      <c r="EH33">
        <v>262.44639999999998</v>
      </c>
      <c r="EI33">
        <v>100.719666666667</v>
      </c>
      <c r="EJ33">
        <v>9.99573666666667E-2</v>
      </c>
      <c r="EK33">
        <v>29.988333333333301</v>
      </c>
      <c r="EL33">
        <v>28.6167266666667</v>
      </c>
      <c r="EM33">
        <v>24.938880000000001</v>
      </c>
      <c r="EN33">
        <v>0</v>
      </c>
      <c r="EO33">
        <v>0</v>
      </c>
      <c r="EP33">
        <v>10002.9946666667</v>
      </c>
      <c r="EQ33">
        <v>0</v>
      </c>
      <c r="ER33">
        <v>278.29919999999998</v>
      </c>
      <c r="ES33">
        <v>-9.54064333333333</v>
      </c>
      <c r="ET33">
        <v>401.579133333333</v>
      </c>
      <c r="EU33">
        <v>409.53840000000002</v>
      </c>
      <c r="EV33">
        <v>4.3995146666666702</v>
      </c>
      <c r="EW33">
        <v>400.006666666667</v>
      </c>
      <c r="EX33">
        <v>23.274280000000001</v>
      </c>
      <c r="EY33">
        <v>2.78730066666667</v>
      </c>
      <c r="EZ33">
        <v>2.344182</v>
      </c>
      <c r="FA33">
        <v>22.809013333333301</v>
      </c>
      <c r="FB33">
        <v>19.983260000000001</v>
      </c>
      <c r="FC33">
        <v>1199.9733333333299</v>
      </c>
      <c r="FD33">
        <v>0.96699206666666704</v>
      </c>
      <c r="FE33">
        <v>3.3008093333333301E-2</v>
      </c>
      <c r="FF33">
        <v>0</v>
      </c>
      <c r="FG33">
        <v>988.11766666666699</v>
      </c>
      <c r="FH33">
        <v>4.9997999999999996</v>
      </c>
      <c r="FI33">
        <v>12173.94</v>
      </c>
      <c r="FJ33">
        <v>11589.9</v>
      </c>
      <c r="FK33">
        <v>36.75</v>
      </c>
      <c r="FL33">
        <v>38.186999999999998</v>
      </c>
      <c r="FM33">
        <v>37.174599999999998</v>
      </c>
      <c r="FN33">
        <v>38.125</v>
      </c>
      <c r="FO33">
        <v>39.375</v>
      </c>
      <c r="FP33">
        <v>1155.5333333333299</v>
      </c>
      <c r="FQ33">
        <v>39.440666666666701</v>
      </c>
      <c r="FR33">
        <v>0</v>
      </c>
      <c r="FS33">
        <v>77.400000095367403</v>
      </c>
      <c r="FT33">
        <v>0</v>
      </c>
      <c r="FU33">
        <v>986.77184</v>
      </c>
      <c r="FV33">
        <v>-137.90976922393</v>
      </c>
      <c r="FW33">
        <v>-1759.03076915559</v>
      </c>
      <c r="FX33">
        <v>12156.696</v>
      </c>
      <c r="FY33">
        <v>15</v>
      </c>
      <c r="FZ33">
        <v>0</v>
      </c>
      <c r="GA33" t="s">
        <v>301</v>
      </c>
      <c r="GB33">
        <v>1677862641</v>
      </c>
      <c r="GC33">
        <v>1677862632</v>
      </c>
      <c r="GD33">
        <v>0</v>
      </c>
      <c r="GE33">
        <v>1.395</v>
      </c>
      <c r="GF33">
        <v>0.15</v>
      </c>
      <c r="GG33">
        <v>3.0830000000000002</v>
      </c>
      <c r="GH33">
        <v>0.99099999999999999</v>
      </c>
      <c r="GI33">
        <v>401</v>
      </c>
      <c r="GJ33">
        <v>15</v>
      </c>
      <c r="GK33">
        <v>0.55000000000000004</v>
      </c>
      <c r="GL33">
        <v>0.16</v>
      </c>
      <c r="GM33">
        <v>-8.9630404761904696</v>
      </c>
      <c r="GN33">
        <v>-10.473166753246799</v>
      </c>
      <c r="GO33">
        <v>1.0758488383706999</v>
      </c>
      <c r="GP33">
        <v>0</v>
      </c>
      <c r="GQ33">
        <v>994.82476470588199</v>
      </c>
      <c r="GR33">
        <v>-145.29118417154999</v>
      </c>
      <c r="GS33">
        <v>14.2714658673684</v>
      </c>
      <c r="GT33">
        <v>0</v>
      </c>
      <c r="GU33">
        <v>4.3378500000000004</v>
      </c>
      <c r="GV33">
        <v>1.1863909090909199</v>
      </c>
      <c r="GW33">
        <v>0.120077593603945</v>
      </c>
      <c r="GX33">
        <v>0</v>
      </c>
      <c r="GY33">
        <v>0</v>
      </c>
      <c r="GZ33">
        <v>3</v>
      </c>
      <c r="HA33" t="s">
        <v>312</v>
      </c>
      <c r="HB33">
        <v>2.8521000000000001</v>
      </c>
      <c r="HC33">
        <v>2.75915</v>
      </c>
      <c r="HD33">
        <v>8.68564E-2</v>
      </c>
      <c r="HE33">
        <v>8.7865799999999994E-2</v>
      </c>
      <c r="HF33">
        <v>0.12096800000000001</v>
      </c>
      <c r="HG33">
        <v>0.10832799999999999</v>
      </c>
      <c r="HH33">
        <v>24948.7</v>
      </c>
      <c r="HI33">
        <v>19615.900000000001</v>
      </c>
      <c r="HJ33">
        <v>28625.4</v>
      </c>
      <c r="HK33">
        <v>22492.5</v>
      </c>
      <c r="HL33">
        <v>41211.599999999999</v>
      </c>
      <c r="HM33">
        <v>31796</v>
      </c>
      <c r="HN33">
        <v>53409</v>
      </c>
      <c r="HO33">
        <v>40270.699999999997</v>
      </c>
      <c r="HP33">
        <v>1.4568000000000001</v>
      </c>
      <c r="HQ33">
        <v>2.5841500000000002</v>
      </c>
      <c r="HR33">
        <v>4.12948E-2</v>
      </c>
      <c r="HS33">
        <v>-5.8095899999999999E-2</v>
      </c>
      <c r="HT33">
        <v>27.959900000000001</v>
      </c>
      <c r="HU33">
        <v>25.832999999999998</v>
      </c>
      <c r="HV33">
        <v>42.247999999999998</v>
      </c>
      <c r="HW33">
        <v>34.301000000000002</v>
      </c>
      <c r="HX33">
        <v>22.791399999999999</v>
      </c>
      <c r="HY33">
        <v>62.526499999999999</v>
      </c>
      <c r="HZ33">
        <v>0</v>
      </c>
      <c r="IA33">
        <v>2</v>
      </c>
      <c r="IB33">
        <v>0.16162899999999999</v>
      </c>
      <c r="IC33">
        <v>0</v>
      </c>
      <c r="ID33">
        <v>20.262699999999999</v>
      </c>
      <c r="IE33">
        <v>5.2523299999999997</v>
      </c>
      <c r="IF33">
        <v>11.985799999999999</v>
      </c>
      <c r="IG33">
        <v>4.9819500000000003</v>
      </c>
      <c r="IH33">
        <v>3.2975699999999999</v>
      </c>
      <c r="II33">
        <v>9999</v>
      </c>
      <c r="IJ33">
        <v>9999</v>
      </c>
      <c r="IK33">
        <v>9999</v>
      </c>
      <c r="IL33">
        <v>999.9</v>
      </c>
      <c r="IM33">
        <v>4.9703600000000003</v>
      </c>
      <c r="IN33">
        <v>1.87463</v>
      </c>
      <c r="IO33">
        <v>1.87073</v>
      </c>
      <c r="IP33">
        <v>1.8745400000000001</v>
      </c>
      <c r="IQ33">
        <v>1.87042</v>
      </c>
      <c r="IR33">
        <v>1.87364</v>
      </c>
      <c r="IS33">
        <v>1.8757600000000001</v>
      </c>
      <c r="IT33">
        <v>1.8742300000000001</v>
      </c>
      <c r="IU33">
        <v>0</v>
      </c>
      <c r="IV33">
        <v>0</v>
      </c>
      <c r="IW33">
        <v>0</v>
      </c>
      <c r="IX33">
        <v>0</v>
      </c>
      <c r="IY33" t="s">
        <v>303</v>
      </c>
      <c r="IZ33" t="s">
        <v>304</v>
      </c>
      <c r="JA33" t="s">
        <v>305</v>
      </c>
      <c r="JB33" t="s">
        <v>305</v>
      </c>
      <c r="JC33" t="s">
        <v>305</v>
      </c>
      <c r="JD33" t="s">
        <v>305</v>
      </c>
      <c r="JE33">
        <v>0</v>
      </c>
      <c r="JF33">
        <v>100</v>
      </c>
      <c r="JG33">
        <v>100</v>
      </c>
      <c r="JH33">
        <v>-0.183</v>
      </c>
      <c r="JI33">
        <v>1.1398999999999999</v>
      </c>
      <c r="JJ33">
        <v>-1.9404448357930499</v>
      </c>
      <c r="JK33">
        <v>3.7615693108519802E-3</v>
      </c>
      <c r="JL33">
        <v>2.0286125053024199E-6</v>
      </c>
      <c r="JM33">
        <v>-2.8431522489916698E-10</v>
      </c>
      <c r="JN33">
        <v>1.13992948613311</v>
      </c>
      <c r="JO33">
        <v>0</v>
      </c>
      <c r="JP33">
        <v>0</v>
      </c>
      <c r="JQ33">
        <v>0</v>
      </c>
      <c r="JR33">
        <v>3</v>
      </c>
      <c r="JS33">
        <v>2024</v>
      </c>
      <c r="JT33">
        <v>2</v>
      </c>
      <c r="JU33">
        <v>24</v>
      </c>
      <c r="JV33">
        <v>68744.399999999994</v>
      </c>
      <c r="JW33">
        <v>68744.600000000006</v>
      </c>
      <c r="JX33">
        <v>1.34521</v>
      </c>
      <c r="JY33">
        <v>2.4377399999999998</v>
      </c>
      <c r="JZ33">
        <v>2.1484399999999999</v>
      </c>
      <c r="KA33">
        <v>2.6171899999999999</v>
      </c>
      <c r="KB33">
        <v>2.2497600000000002</v>
      </c>
      <c r="KC33">
        <v>2.4939</v>
      </c>
      <c r="KD33">
        <v>37.337800000000001</v>
      </c>
      <c r="KE33">
        <v>15.1127</v>
      </c>
      <c r="KF33">
        <v>18</v>
      </c>
      <c r="KG33">
        <v>240.673</v>
      </c>
      <c r="KH33">
        <v>1129.8499999999999</v>
      </c>
      <c r="KI33">
        <v>29.635300000000001</v>
      </c>
      <c r="KJ33">
        <v>29.682200000000002</v>
      </c>
      <c r="KK33">
        <v>29.9999</v>
      </c>
      <c r="KL33">
        <v>29.617899999999999</v>
      </c>
      <c r="KM33">
        <v>29.505299999999998</v>
      </c>
      <c r="KN33">
        <v>26.965699999999998</v>
      </c>
      <c r="KO33">
        <v>-30</v>
      </c>
      <c r="KP33">
        <v>-30</v>
      </c>
      <c r="KQ33">
        <v>-999.9</v>
      </c>
      <c r="KR33">
        <v>400</v>
      </c>
      <c r="KS33">
        <v>0</v>
      </c>
      <c r="KT33">
        <v>101.604</v>
      </c>
      <c r="KU33">
        <v>86.448599999999999</v>
      </c>
    </row>
    <row r="34" spans="1:307" x14ac:dyDescent="0.35">
      <c r="A34">
        <f t="shared" si="50"/>
        <v>12</v>
      </c>
      <c r="B34">
        <v>6</v>
      </c>
      <c r="C34" t="s">
        <v>522</v>
      </c>
      <c r="D34" t="s">
        <v>525</v>
      </c>
      <c r="E34">
        <v>1</v>
      </c>
      <c r="F34">
        <v>3</v>
      </c>
      <c r="G34">
        <v>33</v>
      </c>
      <c r="H34">
        <v>1681987372</v>
      </c>
      <c r="I34">
        <v>3671</v>
      </c>
      <c r="J34" t="s">
        <v>401</v>
      </c>
      <c r="K34" t="s">
        <v>402</v>
      </c>
      <c r="L34" s="6">
        <f t="shared" si="47"/>
        <v>7.7546296296304718E-4</v>
      </c>
      <c r="M34">
        <v>15</v>
      </c>
      <c r="N34">
        <f t="shared" ref="N34:N49" si="51">AA34/AX34</f>
        <v>2.5217662314809499</v>
      </c>
      <c r="O34">
        <f t="shared" ref="O34:O49" si="52">AR34/AS34</f>
        <v>2.1563976012727677</v>
      </c>
      <c r="P34" s="1">
        <f t="shared" ref="P34:P49" si="53">X34/W34</f>
        <v>0.87541621405889203</v>
      </c>
      <c r="Q34">
        <f t="shared" ref="Q34:Q49" si="54">(12*AA34)/(DR34/4.6)</f>
        <v>0.831891652518429</v>
      </c>
      <c r="R34">
        <f t="shared" ref="R34:R49" si="55">(12*AA34)/(ER34/4.6)</f>
        <v>3.9611902385890496</v>
      </c>
      <c r="S34">
        <v>1681987364</v>
      </c>
      <c r="T34">
        <f t="shared" ref="T34:T49" si="56">(U34)/1000</f>
        <v>7.1714226128278286E-3</v>
      </c>
      <c r="U34">
        <f t="shared" ref="U34:U49" si="57">IF(DZ34, AX34, AS34)</f>
        <v>7.1714226128278282</v>
      </c>
      <c r="V34">
        <f t="shared" ref="V34:V49" si="58">IF(DZ34, AA34, AR34)</f>
        <v>18.084651376708099</v>
      </c>
      <c r="W34">
        <f t="shared" ref="W34:W49" si="59">EB34 - IF(BE34&gt;1, V34*DV34*100/(BG34*EP34), 0)</f>
        <v>387.14453333333302</v>
      </c>
      <c r="X34">
        <f t="shared" ref="X34:X49" si="60">((AE34-T34/2)*W34-V34)/(AE34+T34/2)</f>
        <v>338.91260166426292</v>
      </c>
      <c r="Y34">
        <f t="shared" ref="Y34:Y49" si="61">X34*(EI34+EJ34)/1000</f>
        <v>34.171411310417945</v>
      </c>
      <c r="Z34">
        <f t="shared" ref="Z34:Z49" si="62">(EB34 - IF(BE34&gt;1, V34*DV34*100/(BG34*EP34), 0))*(EI34+EJ34)/1000</f>
        <v>39.034473844140059</v>
      </c>
      <c r="AA34" s="1">
        <f t="shared" ref="AA34:AA49" si="63">(AT34 - AU34 - EI34*1000/(8.314*(EK34+273.15)) * AW34/EH34 * AV34) * EH34/(100*DV34) * (1000 - EE34)/1000</f>
        <v>18.084651376708099</v>
      </c>
      <c r="AB34" s="1">
        <f t="shared" ref="AB34:AB49" si="64">2/((1/AD34-1/AC34)+SIGN(AD34)*SQRT((1/AD34-1/AC34)*(1/AD34-1/AC34) + 4*DW34/((DW34+1)*(DW34+1))*(2*1/AD34*1/AC34-1/AC34*1/AC34)))</f>
        <v>0.76857551721967809</v>
      </c>
      <c r="AC34">
        <f>IF(LEFT(DX34,1)&lt;&gt;"0",IF(LEFT(DX34,1)="1",3,DY34),[1]Measurements!$D$5+[1]Measurements!$E$5*(EP34*EI34/([1]Measurements!$K$5*1000))+[1]Measurements!$F$5*(EP34*EI34/([1]Measurements!$K$5*1000))*MAX(MIN(DV34,[1]Measurements!$J$5),[1]Measurements!$I$5)*MAX(MIN(DV34,[1]Measurements!$J$5),[1]Measurements!$I$5)+[1]Measurements!$G$5*MAX(MIN(DV34,[1]Measurements!$J$5),[1]Measurements!$I$5)*(EP34*EI34/([1]Measurements!$K$5*1000))+[1]Measurements!$H$5*(EP34*EI34/([1]Measurements!$K$5*1000))*(EP34*EI34/([1]Measurements!$K$5*1000)))</f>
        <v>3.0222482269491402</v>
      </c>
      <c r="AD34">
        <f t="shared" ref="AD34:AD49" si="65">T34*(1000-(1000*0.61365*EXP(17.502*AH34/(240.97+AH34))/(EI34+EJ34)+ED34)/2)/(1000*0.61365*EXP(17.502*AH34/(240.97+AH34))/(EI34+EJ34)-ED34)</f>
        <v>0.67427991505342932</v>
      </c>
      <c r="AE34">
        <f t="shared" ref="AE34:AE49" si="66">1/((DW34+1)/(AB34/1.6)+1/(AC34/1.37)) + DW34/((DW34+1)/(AB34/1.6) + DW34/(AC34/1.37))</f>
        <v>0.42892917490257271</v>
      </c>
      <c r="AF34">
        <f t="shared" ref="AF34:AF49" si="67">(DR34*DU34)</f>
        <v>193.80352938049796</v>
      </c>
      <c r="AG34">
        <f>(EK34+(AF34+2*0.95*0.0000000567*(((EK34+[1]Measurements!$B$7)+273)^4-(EK34+273)^4)-44100*T34)/(1.84*29.3*AC34+8*0.95*0.0000000567*(EK34+273)^3))</f>
        <v>29.24077346293047</v>
      </c>
      <c r="AH34">
        <f>([1]Measurements!$C$7*EL34+[1]Measurements!$D$7*EM34+[1]Measurements!$E$7*AG34)</f>
        <v>28.369399999999999</v>
      </c>
      <c r="AI34">
        <f t="shared" ref="AI34:AI49" si="68">0.61365*EXP(17.502*AH34/(240.97+AH34))</f>
        <v>3.8773323602950329</v>
      </c>
      <c r="AJ34">
        <f t="shared" ref="AJ34:AJ49" si="69">(AK34/AL34*100)</f>
        <v>66.902954635606676</v>
      </c>
      <c r="AK34">
        <f t="shared" ref="AK34:AK49" si="70">ED34*(EI34+EJ34)/1000</f>
        <v>2.8406985366249793</v>
      </c>
      <c r="AL34">
        <f t="shared" ref="AL34:AL49" si="71">0.61365*EXP(17.502*EK34/(240.97+EK34))</f>
        <v>4.245998629054748</v>
      </c>
      <c r="AM34">
        <f t="shared" ref="AM34:AM49" si="72">(AI34-ED34*(EI34+EJ34)/1000)</f>
        <v>1.0366338236700536</v>
      </c>
      <c r="AN34" s="1">
        <f t="shared" ref="AN34:AN49" si="73">(-T34*44100)</f>
        <v>-316.25973722570723</v>
      </c>
      <c r="AO34" s="1">
        <f t="shared" ref="AO34:AO49" si="74">2*29.3*AC34*0.92*(EK34-AH34)</f>
        <v>256.04653661747358</v>
      </c>
      <c r="AP34" s="1">
        <f>2*0.95*0.0000000567*(((EK34+[1]Measurements!$B$7)+273)^4-(AH34+273)^4)</f>
        <v>18.680686632173632</v>
      </c>
      <c r="AQ34">
        <f t="shared" ref="AQ34:AQ49" si="75">AF34+AP34+AN34+AO34</f>
        <v>152.27101540443795</v>
      </c>
      <c r="AR34">
        <f t="shared" ref="AR34:AR49" si="76">EH34*BE34*(EC34-EB34*(1000-BE34*EE34)/(1000-BE34*ED34))/(100*DV34)</f>
        <v>14.688824051413503</v>
      </c>
      <c r="AS34">
        <f t="shared" ref="AS34:AS49" si="77">1000*EH34*BE34*(ED34-EE34)/(100*DV34*(1000-BE34*ED34))</f>
        <v>6.8117419731610438</v>
      </c>
      <c r="AT34">
        <v>409.53947853115602</v>
      </c>
      <c r="AU34">
        <v>397.18784242424198</v>
      </c>
      <c r="AV34">
        <v>-0.14093042789624199</v>
      </c>
      <c r="AW34">
        <v>66.597278561351203</v>
      </c>
      <c r="AX34" s="1">
        <f t="shared" ref="AX34:AX49" si="78">(AZ34 - AY34 + EI34*1000/(8.314*(EK34+273.15)) * BB34/EH34 * BA34) * EH34/(100*DV34) * 1000/(1000 - AZ34)</f>
        <v>7.1714226128278282</v>
      </c>
      <c r="AY34">
        <v>23.260367790035001</v>
      </c>
      <c r="AZ34">
        <v>28.273948251748301</v>
      </c>
      <c r="BA34">
        <v>1.3913314685316499E-2</v>
      </c>
      <c r="BB34">
        <v>77.180000000000007</v>
      </c>
      <c r="BC34">
        <v>3</v>
      </c>
      <c r="BD34">
        <v>1</v>
      </c>
      <c r="BE34">
        <f>IF(BC34*[1]Measurements!$H$13&gt;=BG34,1,(BG34/(BG34-BC34*[1]Measurements!$H$13)))</f>
        <v>1</v>
      </c>
      <c r="BF34">
        <f t="shared" ref="BF34:BF49" si="79">(BE34-1)*100</f>
        <v>0</v>
      </c>
      <c r="BG34">
        <f>MAX(0,([1]Measurements!$B$13+[1]Measurements!$C$13*EP34)/(1+[1]Measurements!$D$13*EP34)*EI34/(EK34+273)*[1]Measurements!$E$13)</f>
        <v>52717.750036502825</v>
      </c>
      <c r="BH34" t="s">
        <v>297</v>
      </c>
      <c r="BI34">
        <v>10288.9</v>
      </c>
      <c r="BJ34">
        <v>1.016</v>
      </c>
      <c r="BK34">
        <v>4.5720000000000001</v>
      </c>
      <c r="BL34">
        <f t="shared" ref="BL34:BL49" si="80">1-BJ34/BK34</f>
        <v>0.77777777777777779</v>
      </c>
      <c r="BM34">
        <v>-1</v>
      </c>
      <c r="BN34" t="s">
        <v>403</v>
      </c>
      <c r="BO34">
        <v>10145.4</v>
      </c>
      <c r="BP34">
        <v>799.64846153846202</v>
      </c>
      <c r="BQ34">
        <v>981.62687721813597</v>
      </c>
      <c r="BR34">
        <f t="shared" ref="BR34:BR49" si="81">1-BP34/BQ34</f>
        <v>0.18538450800714468</v>
      </c>
      <c r="BS34">
        <v>0.5</v>
      </c>
      <c r="BT34">
        <f t="shared" ref="BT34:BT49" si="82">DS34</f>
        <v>1009.1857001971465</v>
      </c>
      <c r="BU34">
        <f t="shared" ref="BU34:BU49" si="83">V34</f>
        <v>18.084651376708099</v>
      </c>
      <c r="BV34">
        <f t="shared" ref="BV34:BV49" si="84">BR34*BS34*BT34</f>
        <v>93.543697259446901</v>
      </c>
      <c r="BW34">
        <f t="shared" ref="BW34:BW49" si="85">(BU34-BM34)/BT34</f>
        <v>1.8910941140941526E-2</v>
      </c>
      <c r="BX34">
        <f t="shared" ref="BX34:BX49" si="86">(BK34-BQ34)/BQ34</f>
        <v>-0.99534242581768262</v>
      </c>
      <c r="BY34">
        <f t="shared" ref="BY34:BY49" si="87">BJ34/(BL34+BJ34/BQ34)</f>
        <v>1.3045497037087019</v>
      </c>
      <c r="BZ34" t="s">
        <v>299</v>
      </c>
      <c r="CA34">
        <v>0</v>
      </c>
      <c r="CB34">
        <f t="shared" ref="CB34:CB49" si="88">IF(CA34&lt;&gt;0, CA34, BY34)</f>
        <v>1.3045497037087019</v>
      </c>
      <c r="CC34">
        <f t="shared" ref="CC34:CC49" si="89">1-CB34/BQ34</f>
        <v>0.99867103302284699</v>
      </c>
      <c r="CD34">
        <f t="shared" ref="CD34:CD49" si="90">(BQ34-BP34)/(BQ34-CB34)</f>
        <v>0.18563120574951489</v>
      </c>
      <c r="CE34">
        <f t="shared" ref="CE34:CE49" si="91">(BK34-BQ34)/(BK34-CB34)</f>
        <v>-299.02669929735021</v>
      </c>
      <c r="CF34">
        <f t="shared" ref="CF34:CF49" si="92">(BQ34-BP34)/(BQ34-BJ34)</f>
        <v>0.18557658282959574</v>
      </c>
      <c r="CG34">
        <f t="shared" ref="CG34:CG49" si="93">(BK34-BQ34)/(BK34-BJ34)</f>
        <v>-274.7623389252351</v>
      </c>
      <c r="CH34">
        <f t="shared" ref="CH34:CH49" si="94">(CD34*CB34/BP34)</f>
        <v>3.0283949273623523E-4</v>
      </c>
      <c r="CI34">
        <f t="shared" ref="CI34:CI49" si="95">(1-CH34)</f>
        <v>0.99969716050726376</v>
      </c>
      <c r="CJ34">
        <v>638</v>
      </c>
      <c r="CK34">
        <v>290</v>
      </c>
      <c r="CL34">
        <v>947.88</v>
      </c>
      <c r="CM34">
        <v>95</v>
      </c>
      <c r="CN34">
        <v>10145.4</v>
      </c>
      <c r="CO34">
        <v>944.47</v>
      </c>
      <c r="CP34">
        <v>3.41</v>
      </c>
      <c r="CQ34">
        <v>300</v>
      </c>
      <c r="CR34">
        <v>24.1</v>
      </c>
      <c r="CS34">
        <v>981.62687721813597</v>
      </c>
      <c r="CT34">
        <v>1.4860629885842001</v>
      </c>
      <c r="CU34">
        <v>-37.700477120092202</v>
      </c>
      <c r="CV34">
        <v>1.3279428861817599</v>
      </c>
      <c r="CW34">
        <v>0.96642684787691402</v>
      </c>
      <c r="CX34">
        <v>-7.3865388209121202E-3</v>
      </c>
      <c r="CY34">
        <v>290</v>
      </c>
      <c r="CZ34">
        <v>942.3</v>
      </c>
      <c r="DA34">
        <v>755</v>
      </c>
      <c r="DB34">
        <v>10104.700000000001</v>
      </c>
      <c r="DC34">
        <v>944.32</v>
      </c>
      <c r="DD34">
        <v>-2.02</v>
      </c>
      <c r="DR34">
        <f>[1]Measurements!$B$11*EQ34+[1]Measurements!$C$11*ER34+[1]Measurements!$F$11*FC34*(1-FF34)</f>
        <v>1200.0033333333299</v>
      </c>
      <c r="DS34">
        <f t="shared" ref="DS34:DS49" si="96">DR34*DT34</f>
        <v>1009.1857001971465</v>
      </c>
      <c r="DT34">
        <f>([1]Measurements!$B$11*[1]Measurements!$D$9+[1]Measurements!$C$11*[1]Measurements!$D$9+[1]Measurements!$F$11*((FP34+FH34)/MAX(FP34+FH34+FQ34, 0.1)*[1]Measurements!$I$9+FQ34/MAX(FP34+FH34+FQ34, 0.1)*[1]Measurements!$J$9))/([1]Measurements!$B$11+[1]Measurements!$C$11+[1]Measurements!$F$11)</f>
        <v>0.84098574742610388</v>
      </c>
      <c r="DU34">
        <f>([1]Measurements!$B$11*[1]Measurements!$K$9+[1]Measurements!$C$11*[1]Measurements!$K$9+[1]Measurements!$F$11*((FP34+FH34)/MAX(FP34+FH34+FQ34, 0.1)*[1]Measurements!$P$9+FQ34/MAX(FP34+FH34+FQ34, 0.1)*[1]Measurements!$Q$9))/([1]Measurements!$B$11+[1]Measurements!$C$11+[1]Measurements!$F$11)</f>
        <v>0.16150249253238061</v>
      </c>
      <c r="DV34">
        <v>2</v>
      </c>
      <c r="DW34">
        <v>0.5</v>
      </c>
      <c r="DX34" t="s">
        <v>300</v>
      </c>
      <c r="DY34">
        <v>2</v>
      </c>
      <c r="DZ34" t="b">
        <v>1</v>
      </c>
      <c r="EA34">
        <v>1681987364</v>
      </c>
      <c r="EB34">
        <v>387.14453333333302</v>
      </c>
      <c r="EC34">
        <v>400.00573333333301</v>
      </c>
      <c r="ED34">
        <v>28.1740933333333</v>
      </c>
      <c r="EE34">
        <v>23.26014</v>
      </c>
      <c r="EF34">
        <v>387.34013333333297</v>
      </c>
      <c r="EG34">
        <v>27.034179999999999</v>
      </c>
      <c r="EH34">
        <v>269.4298</v>
      </c>
      <c r="EI34">
        <v>100.7266</v>
      </c>
      <c r="EJ34">
        <v>0.100017666666667</v>
      </c>
      <c r="EK34">
        <v>29.940860000000001</v>
      </c>
      <c r="EL34">
        <v>28.369399999999999</v>
      </c>
      <c r="EM34">
        <v>24.7815333333333</v>
      </c>
      <c r="EN34">
        <v>0</v>
      </c>
      <c r="EO34">
        <v>0</v>
      </c>
      <c r="EP34">
        <v>9994.7459999999992</v>
      </c>
      <c r="EQ34">
        <v>0</v>
      </c>
      <c r="ER34">
        <v>252.01333333333301</v>
      </c>
      <c r="ES34">
        <v>-12.8612133333333</v>
      </c>
      <c r="ET34">
        <v>398.368066666667</v>
      </c>
      <c r="EU34">
        <v>409.53146666666697</v>
      </c>
      <c r="EV34">
        <v>4.9139540000000004</v>
      </c>
      <c r="EW34">
        <v>400.00573333333301</v>
      </c>
      <c r="EX34">
        <v>23.26014</v>
      </c>
      <c r="EY34">
        <v>2.8378766666666699</v>
      </c>
      <c r="EZ34">
        <v>2.3429113333333298</v>
      </c>
      <c r="FA34">
        <v>23.10604</v>
      </c>
      <c r="FB34">
        <v>19.974513333333299</v>
      </c>
      <c r="FC34">
        <v>1200.0033333333299</v>
      </c>
      <c r="FD34">
        <v>0.96700339999999996</v>
      </c>
      <c r="FE34">
        <v>3.2996313333333298E-2</v>
      </c>
      <c r="FF34">
        <v>0</v>
      </c>
      <c r="FG34">
        <v>800.06439999999998</v>
      </c>
      <c r="FH34">
        <v>4.9997999999999996</v>
      </c>
      <c r="FI34">
        <v>9897.2093333333305</v>
      </c>
      <c r="FJ34">
        <v>11590.233333333301</v>
      </c>
      <c r="FK34">
        <v>36.7541333333333</v>
      </c>
      <c r="FL34">
        <v>38.186999999999998</v>
      </c>
      <c r="FM34">
        <v>37.186999999999998</v>
      </c>
      <c r="FN34">
        <v>38.125</v>
      </c>
      <c r="FO34">
        <v>39.375</v>
      </c>
      <c r="FP34">
        <v>1155.5733333333301</v>
      </c>
      <c r="FQ34">
        <v>39.43</v>
      </c>
      <c r="FR34">
        <v>0</v>
      </c>
      <c r="FS34">
        <v>65.299999952316298</v>
      </c>
      <c r="FT34">
        <v>0</v>
      </c>
      <c r="FU34">
        <v>799.64846153846202</v>
      </c>
      <c r="FV34">
        <v>-100.47063254490099</v>
      </c>
      <c r="FW34">
        <v>-1244.03282113196</v>
      </c>
      <c r="FX34">
        <v>9891.4684615384595</v>
      </c>
      <c r="FY34">
        <v>15</v>
      </c>
      <c r="FZ34">
        <v>0</v>
      </c>
      <c r="GA34" t="s">
        <v>301</v>
      </c>
      <c r="GB34">
        <v>1677862641</v>
      </c>
      <c r="GC34">
        <v>1677862632</v>
      </c>
      <c r="GD34">
        <v>0</v>
      </c>
      <c r="GE34">
        <v>1.395</v>
      </c>
      <c r="GF34">
        <v>0.15</v>
      </c>
      <c r="GG34">
        <v>3.0830000000000002</v>
      </c>
      <c r="GH34">
        <v>0.99099999999999999</v>
      </c>
      <c r="GI34">
        <v>401</v>
      </c>
      <c r="GJ34">
        <v>15</v>
      </c>
      <c r="GK34">
        <v>0.55000000000000004</v>
      </c>
      <c r="GL34">
        <v>0.16</v>
      </c>
      <c r="GM34">
        <v>-12.133219499999999</v>
      </c>
      <c r="GN34">
        <v>-15.277418796992499</v>
      </c>
      <c r="GO34">
        <v>1.5010416442007</v>
      </c>
      <c r="GP34">
        <v>0</v>
      </c>
      <c r="GQ34">
        <v>806.22876470588199</v>
      </c>
      <c r="GR34">
        <v>-124.014362174835</v>
      </c>
      <c r="GS34">
        <v>12.342459610578199</v>
      </c>
      <c r="GT34">
        <v>0</v>
      </c>
      <c r="GU34">
        <v>4.8686164999999999</v>
      </c>
      <c r="GV34">
        <v>1.00551473684211</v>
      </c>
      <c r="GW34">
        <v>9.7306581394836805E-2</v>
      </c>
      <c r="GX34">
        <v>0</v>
      </c>
      <c r="GY34">
        <v>0</v>
      </c>
      <c r="GZ34">
        <v>3</v>
      </c>
      <c r="HA34" t="s">
        <v>312</v>
      </c>
      <c r="HB34">
        <v>2.8611499999999999</v>
      </c>
      <c r="HC34">
        <v>2.7595399999999999</v>
      </c>
      <c r="HD34">
        <v>8.6224599999999998E-2</v>
      </c>
      <c r="HE34">
        <v>8.7868100000000005E-2</v>
      </c>
      <c r="HF34">
        <v>0.12246700000000001</v>
      </c>
      <c r="HG34">
        <v>0.108295</v>
      </c>
      <c r="HH34">
        <v>24963.9</v>
      </c>
      <c r="HI34">
        <v>19614.7</v>
      </c>
      <c r="HJ34">
        <v>28623.1</v>
      </c>
      <c r="HK34">
        <v>22491.200000000001</v>
      </c>
      <c r="HL34">
        <v>41139</v>
      </c>
      <c r="HM34">
        <v>31795</v>
      </c>
      <c r="HN34">
        <v>53406.2</v>
      </c>
      <c r="HO34">
        <v>40268</v>
      </c>
      <c r="HP34">
        <v>1.4860199999999999</v>
      </c>
      <c r="HQ34">
        <v>2.5778300000000001</v>
      </c>
      <c r="HR34">
        <v>2.7790700000000002E-2</v>
      </c>
      <c r="HS34">
        <v>-5.47804E-2</v>
      </c>
      <c r="HT34">
        <v>27.962700000000002</v>
      </c>
      <c r="HU34">
        <v>25.8124</v>
      </c>
      <c r="HV34">
        <v>42.283999999999999</v>
      </c>
      <c r="HW34">
        <v>34.261000000000003</v>
      </c>
      <c r="HX34">
        <v>22.755800000000001</v>
      </c>
      <c r="HY34">
        <v>62.276499999999999</v>
      </c>
      <c r="HZ34">
        <v>0</v>
      </c>
      <c r="IA34">
        <v>2</v>
      </c>
      <c r="IB34">
        <v>0.16295699999999999</v>
      </c>
      <c r="IC34">
        <v>0</v>
      </c>
      <c r="ID34">
        <v>20.263000000000002</v>
      </c>
      <c r="IE34">
        <v>5.2523299999999997</v>
      </c>
      <c r="IF34">
        <v>11.986000000000001</v>
      </c>
      <c r="IG34">
        <v>4.9817499999999999</v>
      </c>
      <c r="IH34">
        <v>3.2977500000000002</v>
      </c>
      <c r="II34">
        <v>9999</v>
      </c>
      <c r="IJ34">
        <v>9999</v>
      </c>
      <c r="IK34">
        <v>9999</v>
      </c>
      <c r="IL34">
        <v>999.9</v>
      </c>
      <c r="IM34">
        <v>4.97037</v>
      </c>
      <c r="IN34">
        <v>1.8745700000000001</v>
      </c>
      <c r="IO34">
        <v>1.87073</v>
      </c>
      <c r="IP34">
        <v>1.8745400000000001</v>
      </c>
      <c r="IQ34">
        <v>1.87042</v>
      </c>
      <c r="IR34">
        <v>1.8736299999999999</v>
      </c>
      <c r="IS34">
        <v>1.8757600000000001</v>
      </c>
      <c r="IT34">
        <v>1.8742399999999999</v>
      </c>
      <c r="IU34">
        <v>0</v>
      </c>
      <c r="IV34">
        <v>0</v>
      </c>
      <c r="IW34">
        <v>0</v>
      </c>
      <c r="IX34">
        <v>0</v>
      </c>
      <c r="IY34" t="s">
        <v>303</v>
      </c>
      <c r="IZ34" t="s">
        <v>304</v>
      </c>
      <c r="JA34" t="s">
        <v>305</v>
      </c>
      <c r="JB34" t="s">
        <v>305</v>
      </c>
      <c r="JC34" t="s">
        <v>305</v>
      </c>
      <c r="JD34" t="s">
        <v>305</v>
      </c>
      <c r="JE34">
        <v>0</v>
      </c>
      <c r="JF34">
        <v>100</v>
      </c>
      <c r="JG34">
        <v>100</v>
      </c>
      <c r="JH34">
        <v>-0.20200000000000001</v>
      </c>
      <c r="JI34">
        <v>1.1398999999999999</v>
      </c>
      <c r="JJ34">
        <v>-1.9404448357930499</v>
      </c>
      <c r="JK34">
        <v>3.7615693108519802E-3</v>
      </c>
      <c r="JL34">
        <v>2.0286125053024199E-6</v>
      </c>
      <c r="JM34">
        <v>-2.8431522489916698E-10</v>
      </c>
      <c r="JN34">
        <v>1.13992948613311</v>
      </c>
      <c r="JO34">
        <v>0</v>
      </c>
      <c r="JP34">
        <v>0</v>
      </c>
      <c r="JQ34">
        <v>0</v>
      </c>
      <c r="JR34">
        <v>3</v>
      </c>
      <c r="JS34">
        <v>2024</v>
      </c>
      <c r="JT34">
        <v>2</v>
      </c>
      <c r="JU34">
        <v>24</v>
      </c>
      <c r="JV34">
        <v>68745.5</v>
      </c>
      <c r="JW34">
        <v>68745.7</v>
      </c>
      <c r="JX34">
        <v>1.34521</v>
      </c>
      <c r="JY34">
        <v>2.4414099999999999</v>
      </c>
      <c r="JZ34">
        <v>2.1484399999999999</v>
      </c>
      <c r="KA34">
        <v>2.6196299999999999</v>
      </c>
      <c r="KB34">
        <v>2.2497600000000002</v>
      </c>
      <c r="KC34">
        <v>2.4682599999999999</v>
      </c>
      <c r="KD34">
        <v>37.289900000000003</v>
      </c>
      <c r="KE34">
        <v>15.0952</v>
      </c>
      <c r="KF34">
        <v>18</v>
      </c>
      <c r="KG34">
        <v>251.47399999999999</v>
      </c>
      <c r="KH34">
        <v>1121.82</v>
      </c>
      <c r="KI34">
        <v>29.592199999999998</v>
      </c>
      <c r="KJ34">
        <v>29.697800000000001</v>
      </c>
      <c r="KK34">
        <v>30.000399999999999</v>
      </c>
      <c r="KL34">
        <v>29.6252</v>
      </c>
      <c r="KM34">
        <v>29.523800000000001</v>
      </c>
      <c r="KN34">
        <v>26.9694</v>
      </c>
      <c r="KO34">
        <v>-30</v>
      </c>
      <c r="KP34">
        <v>-30</v>
      </c>
      <c r="KQ34">
        <v>-999.9</v>
      </c>
      <c r="KR34">
        <v>400</v>
      </c>
      <c r="KS34">
        <v>0</v>
      </c>
      <c r="KT34">
        <v>101.59699999999999</v>
      </c>
      <c r="KU34">
        <v>86.443100000000001</v>
      </c>
    </row>
    <row r="35" spans="1:307" x14ac:dyDescent="0.35">
      <c r="A35">
        <f t="shared" si="50"/>
        <v>12</v>
      </c>
      <c r="B35">
        <v>6</v>
      </c>
      <c r="C35" t="s">
        <v>522</v>
      </c>
      <c r="D35" t="s">
        <v>525</v>
      </c>
      <c r="E35">
        <v>2</v>
      </c>
      <c r="F35">
        <v>1</v>
      </c>
      <c r="G35">
        <v>34</v>
      </c>
      <c r="H35">
        <v>1681987447</v>
      </c>
      <c r="I35">
        <v>3746</v>
      </c>
      <c r="J35" t="s">
        <v>404</v>
      </c>
      <c r="K35" t="s">
        <v>405</v>
      </c>
      <c r="L35" s="6">
        <f t="shared" si="47"/>
        <v>8.6805555555558023E-4</v>
      </c>
      <c r="M35">
        <v>15</v>
      </c>
      <c r="N35">
        <f t="shared" si="51"/>
        <v>2.7320326398972474</v>
      </c>
      <c r="O35">
        <f t="shared" si="52"/>
        <v>-0.29052376955497605</v>
      </c>
      <c r="P35" s="1">
        <f t="shared" si="53"/>
        <v>0.76176507473092925</v>
      </c>
      <c r="Q35">
        <f t="shared" si="54"/>
        <v>0.1763756859994956</v>
      </c>
      <c r="R35">
        <f t="shared" si="55"/>
        <v>0.88285766738159388</v>
      </c>
      <c r="S35">
        <v>1681987439</v>
      </c>
      <c r="T35">
        <f t="shared" si="56"/>
        <v>1.4034421577515425E-3</v>
      </c>
      <c r="U35">
        <f t="shared" si="57"/>
        <v>1.4034421577515426</v>
      </c>
      <c r="V35">
        <f t="shared" si="58"/>
        <v>3.8342497831850362</v>
      </c>
      <c r="W35">
        <f t="shared" si="59"/>
        <v>399.86553333333302</v>
      </c>
      <c r="X35">
        <f t="shared" si="60"/>
        <v>304.60359788198929</v>
      </c>
      <c r="Y35">
        <f t="shared" si="61"/>
        <v>30.711945972375887</v>
      </c>
      <c r="Z35">
        <f t="shared" si="62"/>
        <v>40.316820751100948</v>
      </c>
      <c r="AA35" s="1">
        <f t="shared" si="63"/>
        <v>3.8342497831850362</v>
      </c>
      <c r="AB35" s="1">
        <f t="shared" si="64"/>
        <v>7.3542613330614376E-2</v>
      </c>
      <c r="AC35">
        <f>IF(LEFT(DX35,1)&lt;&gt;"0",IF(LEFT(DX35,1)="1",3,DY35),[1]Measurements!$D$5+[1]Measurements!$E$5*(EP35*EI35/([1]Measurements!$K$5*1000))+[1]Measurements!$F$5*(EP35*EI35/([1]Measurements!$K$5*1000))*MAX(MIN(DV35,[1]Measurements!$J$5),[1]Measurements!$I$5)*MAX(MIN(DV35,[1]Measurements!$J$5),[1]Measurements!$I$5)+[1]Measurements!$G$5*MAX(MIN(DV35,[1]Measurements!$J$5),[1]Measurements!$I$5)*(EP35*EI35/([1]Measurements!$K$5*1000))+[1]Measurements!$H$5*(EP35*EI35/([1]Measurements!$K$5*1000))*(EP35*EI35/([1]Measurements!$K$5*1000)))</f>
        <v>3.0233139006441201</v>
      </c>
      <c r="AD35">
        <f t="shared" si="65"/>
        <v>7.2563046502489556E-2</v>
      </c>
      <c r="AE35">
        <f t="shared" si="66"/>
        <v>4.5438827181786705E-2</v>
      </c>
      <c r="AF35">
        <f t="shared" si="67"/>
        <v>193.80366984299781</v>
      </c>
      <c r="AG35">
        <f>(EK35+(AF35+2*0.95*0.0000000567*(((EK35+[1]Measurements!$B$7)+273)^4-(EK35+273)^4)-44100*T35)/(1.84*29.3*AC35+8*0.95*0.0000000567*(EK35+273)^3))</f>
        <v>30.740913667846826</v>
      </c>
      <c r="AH35">
        <f>([1]Measurements!$C$7*EL35+[1]Measurements!$D$7*EM35+[1]Measurements!$E$7*AG35)</f>
        <v>30.38946</v>
      </c>
      <c r="AI35">
        <f t="shared" si="68"/>
        <v>4.3566912955045352</v>
      </c>
      <c r="AJ35">
        <f t="shared" si="69"/>
        <v>58.08074546341242</v>
      </c>
      <c r="AK35">
        <f t="shared" si="70"/>
        <v>2.4726595376466478</v>
      </c>
      <c r="AL35">
        <f t="shared" si="71"/>
        <v>4.257279272016719</v>
      </c>
      <c r="AM35">
        <f t="shared" si="72"/>
        <v>1.8840317578578873</v>
      </c>
      <c r="AN35" s="1">
        <f t="shared" si="73"/>
        <v>-61.891799156843021</v>
      </c>
      <c r="AO35" s="1">
        <f t="shared" si="74"/>
        <v>-65.591602420218109</v>
      </c>
      <c r="AP35" s="1">
        <f>2*0.95*0.0000000567*(((EK35+[1]Measurements!$B$7)+273)^4-(AH35+273)^4)</f>
        <v>-4.8329633087717241</v>
      </c>
      <c r="AQ35">
        <f t="shared" si="75"/>
        <v>61.487304957164952</v>
      </c>
      <c r="AR35">
        <f t="shared" si="76"/>
        <v>-0.4956428130563082</v>
      </c>
      <c r="AS35">
        <f t="shared" si="77"/>
        <v>1.7060318810248583</v>
      </c>
      <c r="AT35">
        <v>409.50735604483498</v>
      </c>
      <c r="AU35">
        <v>408.42237575757599</v>
      </c>
      <c r="AV35">
        <v>-0.188173231989791</v>
      </c>
      <c r="AW35">
        <v>66.596998915867104</v>
      </c>
      <c r="AX35" s="1">
        <f t="shared" si="78"/>
        <v>1.4034421577515426</v>
      </c>
      <c r="AY35">
        <v>23.253165421468498</v>
      </c>
      <c r="AZ35">
        <v>24.438197202797198</v>
      </c>
      <c r="BA35">
        <v>-1.18795874125873E-2</v>
      </c>
      <c r="BB35">
        <v>77.180000000000007</v>
      </c>
      <c r="BC35">
        <v>6</v>
      </c>
      <c r="BD35">
        <v>2</v>
      </c>
      <c r="BE35">
        <f>IF(BC35*[1]Measurements!$H$13&gt;=BG35,1,(BG35/(BG35-BC35*[1]Measurements!$H$13)))</f>
        <v>1</v>
      </c>
      <c r="BF35">
        <f t="shared" si="79"/>
        <v>0</v>
      </c>
      <c r="BG35">
        <f>MAX(0,([1]Measurements!$B$13+[1]Measurements!$C$13*EP35)/(1+[1]Measurements!$D$13*EP35)*EI35/(EK35+273)*[1]Measurements!$E$13)</f>
        <v>52742.280302023806</v>
      </c>
      <c r="BH35" t="s">
        <v>297</v>
      </c>
      <c r="BI35">
        <v>10288.9</v>
      </c>
      <c r="BJ35">
        <v>1.016</v>
      </c>
      <c r="BK35">
        <v>4.5720000000000001</v>
      </c>
      <c r="BL35">
        <f t="shared" si="80"/>
        <v>0.77777777777777779</v>
      </c>
      <c r="BM35">
        <v>-1</v>
      </c>
      <c r="BN35" t="s">
        <v>406</v>
      </c>
      <c r="BO35">
        <v>10170</v>
      </c>
      <c r="BP35">
        <v>868.36992307692299</v>
      </c>
      <c r="BQ35">
        <v>889.33</v>
      </c>
      <c r="BR35">
        <f t="shared" si="81"/>
        <v>2.3568390724564625E-2</v>
      </c>
      <c r="BS35">
        <v>0.5</v>
      </c>
      <c r="BT35">
        <f t="shared" si="82"/>
        <v>1009.1822388823847</v>
      </c>
      <c r="BU35">
        <f t="shared" si="83"/>
        <v>3.8342497831850362</v>
      </c>
      <c r="BV35">
        <f t="shared" si="84"/>
        <v>11.892400659135479</v>
      </c>
      <c r="BW35">
        <f t="shared" si="85"/>
        <v>4.7902644308709889E-3</v>
      </c>
      <c r="BX35">
        <f t="shared" si="86"/>
        <v>-0.99485905119584406</v>
      </c>
      <c r="BY35">
        <f t="shared" si="87"/>
        <v>1.3043698004668893</v>
      </c>
      <c r="BZ35" t="s">
        <v>299</v>
      </c>
      <c r="CA35">
        <v>0</v>
      </c>
      <c r="CB35">
        <f t="shared" si="88"/>
        <v>1.3043698004668893</v>
      </c>
      <c r="CC35">
        <f t="shared" si="89"/>
        <v>0.99853331181848481</v>
      </c>
      <c r="CD35">
        <f t="shared" si="90"/>
        <v>2.3603008978882144E-2</v>
      </c>
      <c r="CE35">
        <f t="shared" si="91"/>
        <v>-270.76442130031029</v>
      </c>
      <c r="CF35">
        <f t="shared" si="92"/>
        <v>2.3595346829023353E-2</v>
      </c>
      <c r="CG35">
        <f t="shared" si="93"/>
        <v>-248.80708661417324</v>
      </c>
      <c r="CH35">
        <f t="shared" si="94"/>
        <v>3.545384437442738E-5</v>
      </c>
      <c r="CI35">
        <f t="shared" si="95"/>
        <v>0.99996454615562558</v>
      </c>
      <c r="CJ35">
        <v>639</v>
      </c>
      <c r="CK35">
        <v>290</v>
      </c>
      <c r="CL35">
        <v>889.33</v>
      </c>
      <c r="CM35">
        <v>55</v>
      </c>
      <c r="CN35">
        <v>10170</v>
      </c>
      <c r="CO35">
        <v>886.44</v>
      </c>
      <c r="CP35">
        <v>2.89</v>
      </c>
      <c r="CQ35">
        <v>300</v>
      </c>
      <c r="CR35">
        <v>24.1</v>
      </c>
      <c r="CS35">
        <v>886.69295268318399</v>
      </c>
      <c r="CT35">
        <v>1.3555671270442999</v>
      </c>
      <c r="CU35">
        <v>-0.25299126259936999</v>
      </c>
      <c r="CV35">
        <v>1.2133881520685099</v>
      </c>
      <c r="CW35">
        <v>1.55017020528625E-3</v>
      </c>
      <c r="CX35">
        <v>-7.3998983314794101E-3</v>
      </c>
      <c r="CY35">
        <v>290</v>
      </c>
      <c r="CZ35">
        <v>887.26</v>
      </c>
      <c r="DA35">
        <v>885</v>
      </c>
      <c r="DB35">
        <v>10117.1</v>
      </c>
      <c r="DC35">
        <v>886.44</v>
      </c>
      <c r="DD35">
        <v>0.82</v>
      </c>
      <c r="DR35">
        <f>[1]Measurements!$B$11*EQ35+[1]Measurements!$C$11*ER35+[1]Measurements!$F$11*FC35*(1-FF35)</f>
        <v>1199.99866666667</v>
      </c>
      <c r="DS35">
        <f t="shared" si="96"/>
        <v>1009.1822388823847</v>
      </c>
      <c r="DT35">
        <f>([1]Measurements!$B$11*[1]Measurements!$D$9+[1]Measurements!$C$11*[1]Measurements!$D$9+[1]Measurements!$F$11*((FP35+FH35)/MAX(FP35+FH35+FQ35, 0.1)*[1]Measurements!$I$9+FQ35/MAX(FP35+FH35+FQ35, 0.1)*[1]Measurements!$J$9))/([1]Measurements!$B$11+[1]Measurements!$C$11+[1]Measurements!$F$11)</f>
        <v>0.8409861334976888</v>
      </c>
      <c r="DU35">
        <f>([1]Measurements!$B$11*[1]Measurements!$K$9+[1]Measurements!$C$11*[1]Measurements!$K$9+[1]Measurements!$F$11*((FP35+FH35)/MAX(FP35+FH35+FQ35, 0.1)*[1]Measurements!$P$9+FQ35/MAX(FP35+FH35+FQ35, 0.1)*[1]Measurements!$Q$9))/([1]Measurements!$B$11+[1]Measurements!$C$11+[1]Measurements!$F$11)</f>
        <v>0.16150323765053956</v>
      </c>
      <c r="DV35">
        <v>2</v>
      </c>
      <c r="DW35">
        <v>0.5</v>
      </c>
      <c r="DX35" t="s">
        <v>300</v>
      </c>
      <c r="DY35">
        <v>2</v>
      </c>
      <c r="DZ35" t="b">
        <v>1</v>
      </c>
      <c r="EA35">
        <v>1681987439</v>
      </c>
      <c r="EB35">
        <v>399.86553333333302</v>
      </c>
      <c r="EC35">
        <v>400.00793333333303</v>
      </c>
      <c r="ED35">
        <v>24.524039999999999</v>
      </c>
      <c r="EE35">
        <v>23.253640000000001</v>
      </c>
      <c r="EF35">
        <v>399.99493333333299</v>
      </c>
      <c r="EG35">
        <v>23.3866533333333</v>
      </c>
      <c r="EH35">
        <v>261.995133333333</v>
      </c>
      <c r="EI35">
        <v>100.726</v>
      </c>
      <c r="EJ35">
        <v>9.9946199999999999E-2</v>
      </c>
      <c r="EK35">
        <v>29.98704</v>
      </c>
      <c r="EL35">
        <v>30.38946</v>
      </c>
      <c r="EM35">
        <v>24.295639999999999</v>
      </c>
      <c r="EN35">
        <v>0</v>
      </c>
      <c r="EO35">
        <v>0</v>
      </c>
      <c r="EP35">
        <v>10001.245999999999</v>
      </c>
      <c r="EQ35">
        <v>0</v>
      </c>
      <c r="ER35">
        <v>239.73353333333301</v>
      </c>
      <c r="ES35">
        <v>-0.14240720000000001</v>
      </c>
      <c r="ET35">
        <v>409.91840000000002</v>
      </c>
      <c r="EU35">
        <v>409.53106666666702</v>
      </c>
      <c r="EV35">
        <v>1.2703880000000001</v>
      </c>
      <c r="EW35">
        <v>400.00793333333303</v>
      </c>
      <c r="EX35">
        <v>23.253640000000001</v>
      </c>
      <c r="EY35">
        <v>2.4702126666666699</v>
      </c>
      <c r="EZ35">
        <v>2.3422506666666698</v>
      </c>
      <c r="FA35">
        <v>20.831513333333302</v>
      </c>
      <c r="FB35">
        <v>19.969940000000001</v>
      </c>
      <c r="FC35">
        <v>1199.99866666667</v>
      </c>
      <c r="FD35">
        <v>0.96699239999999997</v>
      </c>
      <c r="FE35">
        <v>3.3007833333333299E-2</v>
      </c>
      <c r="FF35">
        <v>0</v>
      </c>
      <c r="FG35">
        <v>869.90146666666703</v>
      </c>
      <c r="FH35">
        <v>4.9997999999999996</v>
      </c>
      <c r="FI35">
        <v>10699.973333333301</v>
      </c>
      <c r="FJ35">
        <v>11590.14</v>
      </c>
      <c r="FK35">
        <v>36.811999999999998</v>
      </c>
      <c r="FL35">
        <v>38.186999999999998</v>
      </c>
      <c r="FM35">
        <v>37.220599999999997</v>
      </c>
      <c r="FN35">
        <v>38.116599999999998</v>
      </c>
      <c r="FO35">
        <v>39.424599999999998</v>
      </c>
      <c r="FP35">
        <v>1155.5546666666701</v>
      </c>
      <c r="FQ35">
        <v>39.445333333333302</v>
      </c>
      <c r="FR35">
        <v>0</v>
      </c>
      <c r="FS35">
        <v>73.699999809265094</v>
      </c>
      <c r="FT35">
        <v>0</v>
      </c>
      <c r="FU35">
        <v>868.36992307692299</v>
      </c>
      <c r="FV35">
        <v>-180.780170949363</v>
      </c>
      <c r="FW35">
        <v>-2205.8700855339998</v>
      </c>
      <c r="FX35">
        <v>10681.819230769201</v>
      </c>
      <c r="FY35">
        <v>15</v>
      </c>
      <c r="FZ35">
        <v>0</v>
      </c>
      <c r="GA35" t="s">
        <v>301</v>
      </c>
      <c r="GB35">
        <v>1677862641</v>
      </c>
      <c r="GC35">
        <v>1677862632</v>
      </c>
      <c r="GD35">
        <v>0</v>
      </c>
      <c r="GE35">
        <v>1.395</v>
      </c>
      <c r="GF35">
        <v>0.15</v>
      </c>
      <c r="GG35">
        <v>3.0830000000000002</v>
      </c>
      <c r="GH35">
        <v>0.99099999999999999</v>
      </c>
      <c r="GI35">
        <v>401</v>
      </c>
      <c r="GJ35">
        <v>15</v>
      </c>
      <c r="GK35">
        <v>0.55000000000000004</v>
      </c>
      <c r="GL35">
        <v>0.16</v>
      </c>
      <c r="GM35">
        <v>0.94747110000000001</v>
      </c>
      <c r="GN35">
        <v>-18.1096387669173</v>
      </c>
      <c r="GO35">
        <v>1.7700404558451499</v>
      </c>
      <c r="GP35">
        <v>0</v>
      </c>
      <c r="GQ35">
        <v>881.58088235294099</v>
      </c>
      <c r="GR35">
        <v>-189.59034377739499</v>
      </c>
      <c r="GS35">
        <v>18.6109153167526</v>
      </c>
      <c r="GT35">
        <v>0</v>
      </c>
      <c r="GU35">
        <v>1.3255859999999999</v>
      </c>
      <c r="GV35">
        <v>-0.92355067669172697</v>
      </c>
      <c r="GW35">
        <v>8.9323480753942794E-2</v>
      </c>
      <c r="GX35">
        <v>0</v>
      </c>
      <c r="GY35">
        <v>0</v>
      </c>
      <c r="GZ35">
        <v>3</v>
      </c>
      <c r="HA35" t="s">
        <v>312</v>
      </c>
      <c r="HB35">
        <v>2.8515700000000002</v>
      </c>
      <c r="HC35">
        <v>2.7594400000000001</v>
      </c>
      <c r="HD35">
        <v>8.8302199999999997E-2</v>
      </c>
      <c r="HE35">
        <v>8.7851200000000004E-2</v>
      </c>
      <c r="HF35">
        <v>0.11010300000000001</v>
      </c>
      <c r="HG35">
        <v>0.108251</v>
      </c>
      <c r="HH35">
        <v>24905.4</v>
      </c>
      <c r="HI35">
        <v>19609</v>
      </c>
      <c r="HJ35">
        <v>28621.599999999999</v>
      </c>
      <c r="HK35">
        <v>22484.7</v>
      </c>
      <c r="HL35">
        <v>41715</v>
      </c>
      <c r="HM35">
        <v>31788.9</v>
      </c>
      <c r="HN35">
        <v>53401.2</v>
      </c>
      <c r="HO35">
        <v>40258.5</v>
      </c>
      <c r="HP35">
        <v>1.4558800000000001</v>
      </c>
      <c r="HQ35">
        <v>2.58195</v>
      </c>
      <c r="HR35">
        <v>0.149366</v>
      </c>
      <c r="HS35">
        <v>-8.4005300000000005E-2</v>
      </c>
      <c r="HT35">
        <v>27.959499999999998</v>
      </c>
      <c r="HU35">
        <v>25.730499999999999</v>
      </c>
      <c r="HV35">
        <v>42.350999999999999</v>
      </c>
      <c r="HW35">
        <v>34.210999999999999</v>
      </c>
      <c r="HX35">
        <v>22.729600000000001</v>
      </c>
      <c r="HY35">
        <v>62.486499999999999</v>
      </c>
      <c r="HZ35">
        <v>0</v>
      </c>
      <c r="IA35">
        <v>2</v>
      </c>
      <c r="IB35">
        <v>0.171095</v>
      </c>
      <c r="IC35">
        <v>0</v>
      </c>
      <c r="ID35">
        <v>20.262799999999999</v>
      </c>
      <c r="IE35">
        <v>5.2517300000000002</v>
      </c>
      <c r="IF35">
        <v>11.9854</v>
      </c>
      <c r="IG35">
        <v>4.9818499999999997</v>
      </c>
      <c r="IH35">
        <v>3.2974299999999999</v>
      </c>
      <c r="II35">
        <v>9999</v>
      </c>
      <c r="IJ35">
        <v>9999</v>
      </c>
      <c r="IK35">
        <v>9999</v>
      </c>
      <c r="IL35">
        <v>999.9</v>
      </c>
      <c r="IM35">
        <v>4.97037</v>
      </c>
      <c r="IN35">
        <v>1.8745700000000001</v>
      </c>
      <c r="IO35">
        <v>1.8707400000000001</v>
      </c>
      <c r="IP35">
        <v>1.8745400000000001</v>
      </c>
      <c r="IQ35">
        <v>1.87042</v>
      </c>
      <c r="IR35">
        <v>1.87368</v>
      </c>
      <c r="IS35">
        <v>1.8757600000000001</v>
      </c>
      <c r="IT35">
        <v>1.8742399999999999</v>
      </c>
      <c r="IU35">
        <v>0</v>
      </c>
      <c r="IV35">
        <v>0</v>
      </c>
      <c r="IW35">
        <v>0</v>
      </c>
      <c r="IX35">
        <v>0</v>
      </c>
      <c r="IY35" t="s">
        <v>303</v>
      </c>
      <c r="IZ35" t="s">
        <v>304</v>
      </c>
      <c r="JA35" t="s">
        <v>305</v>
      </c>
      <c r="JB35" t="s">
        <v>305</v>
      </c>
      <c r="JC35" t="s">
        <v>305</v>
      </c>
      <c r="JD35" t="s">
        <v>305</v>
      </c>
      <c r="JE35">
        <v>0</v>
      </c>
      <c r="JF35">
        <v>100</v>
      </c>
      <c r="JG35">
        <v>100</v>
      </c>
      <c r="JH35">
        <v>-0.13700000000000001</v>
      </c>
      <c r="JI35">
        <v>1.1357999999999999</v>
      </c>
      <c r="JJ35">
        <v>-1.9404448357930499</v>
      </c>
      <c r="JK35">
        <v>3.7615693108519802E-3</v>
      </c>
      <c r="JL35">
        <v>2.0286125053024199E-6</v>
      </c>
      <c r="JM35">
        <v>-2.8431522489916698E-10</v>
      </c>
      <c r="JN35">
        <v>0.442181787969469</v>
      </c>
      <c r="JO35">
        <v>5.99824452263635E-2</v>
      </c>
      <c r="JP35">
        <v>-2.0351725269219302E-3</v>
      </c>
      <c r="JQ35">
        <v>3.1702326575559498E-5</v>
      </c>
      <c r="JR35">
        <v>3</v>
      </c>
      <c r="JS35">
        <v>2024</v>
      </c>
      <c r="JT35">
        <v>2</v>
      </c>
      <c r="JU35">
        <v>24</v>
      </c>
      <c r="JV35">
        <v>68746.8</v>
      </c>
      <c r="JW35">
        <v>68746.899999999994</v>
      </c>
      <c r="JX35">
        <v>1.34521</v>
      </c>
      <c r="JY35">
        <v>2.4450699999999999</v>
      </c>
      <c r="JZ35">
        <v>2.1484399999999999</v>
      </c>
      <c r="KA35">
        <v>2.6196299999999999</v>
      </c>
      <c r="KB35">
        <v>2.2497600000000002</v>
      </c>
      <c r="KC35">
        <v>2.49878</v>
      </c>
      <c r="KD35">
        <v>37.2181</v>
      </c>
      <c r="KE35">
        <v>15.0952</v>
      </c>
      <c r="KF35">
        <v>18</v>
      </c>
      <c r="KG35">
        <v>240.56700000000001</v>
      </c>
      <c r="KH35">
        <v>1128.69</v>
      </c>
      <c r="KI35">
        <v>29.558900000000001</v>
      </c>
      <c r="KJ35">
        <v>29.779900000000001</v>
      </c>
      <c r="KK35">
        <v>30.000900000000001</v>
      </c>
      <c r="KL35">
        <v>29.688600000000001</v>
      </c>
      <c r="KM35">
        <v>29.596800000000002</v>
      </c>
      <c r="KN35">
        <v>26.9648</v>
      </c>
      <c r="KO35">
        <v>-30</v>
      </c>
      <c r="KP35">
        <v>-30</v>
      </c>
      <c r="KQ35">
        <v>-999.9</v>
      </c>
      <c r="KR35">
        <v>400</v>
      </c>
      <c r="KS35">
        <v>0</v>
      </c>
      <c r="KT35">
        <v>101.589</v>
      </c>
      <c r="KU35">
        <v>86.421000000000006</v>
      </c>
    </row>
    <row r="36" spans="1:307" x14ac:dyDescent="0.35">
      <c r="A36">
        <f t="shared" si="50"/>
        <v>12</v>
      </c>
      <c r="B36">
        <v>6</v>
      </c>
      <c r="C36" t="s">
        <v>522</v>
      </c>
      <c r="D36" t="s">
        <v>525</v>
      </c>
      <c r="E36">
        <v>2</v>
      </c>
      <c r="F36">
        <v>2</v>
      </c>
      <c r="G36">
        <v>35</v>
      </c>
      <c r="H36">
        <v>1681987551</v>
      </c>
      <c r="I36">
        <v>3850</v>
      </c>
      <c r="J36" t="s">
        <v>407</v>
      </c>
      <c r="K36" t="s">
        <v>408</v>
      </c>
      <c r="L36" s="6">
        <f t="shared" si="47"/>
        <v>1.2037037037035958E-3</v>
      </c>
      <c r="M36">
        <v>15</v>
      </c>
      <c r="N36">
        <f t="shared" si="51"/>
        <v>1.445793147133926</v>
      </c>
      <c r="O36">
        <f t="shared" si="52"/>
        <v>7.2115757871351244E-2</v>
      </c>
      <c r="P36" s="1">
        <f t="shared" si="53"/>
        <v>0.88312184384832415</v>
      </c>
      <c r="Q36">
        <f t="shared" si="54"/>
        <v>0.18235227504987939</v>
      </c>
      <c r="R36">
        <f t="shared" si="55"/>
        <v>0.66587378457621982</v>
      </c>
      <c r="S36">
        <v>1681987542.5</v>
      </c>
      <c r="T36">
        <f t="shared" si="56"/>
        <v>2.7419320783767776E-3</v>
      </c>
      <c r="U36">
        <f t="shared" si="57"/>
        <v>2.7419320783767778</v>
      </c>
      <c r="V36">
        <f t="shared" si="58"/>
        <v>3.9642666088238281</v>
      </c>
      <c r="W36">
        <f t="shared" si="59"/>
        <v>398.97556250000002</v>
      </c>
      <c r="X36">
        <f t="shared" si="60"/>
        <v>352.34403440542229</v>
      </c>
      <c r="Y36">
        <f t="shared" si="61"/>
        <v>35.52585650862477</v>
      </c>
      <c r="Z36">
        <f t="shared" si="62"/>
        <v>40.227582135004148</v>
      </c>
      <c r="AA36" s="1">
        <f t="shared" si="63"/>
        <v>3.9642666088238281</v>
      </c>
      <c r="AB36" s="1">
        <f t="shared" si="64"/>
        <v>0.17609990494022523</v>
      </c>
      <c r="AC36">
        <f>IF(LEFT(DX36,1)&lt;&gt;"0",IF(LEFT(DX36,1)="1",3,DY36),[1]Measurements!$D$5+[1]Measurements!$E$5*(EP36*EI36/([1]Measurements!$K$5*1000))+[1]Measurements!$F$5*(EP36*EI36/([1]Measurements!$K$5*1000))*MAX(MIN(DV36,[1]Measurements!$J$5),[1]Measurements!$I$5)*MAX(MIN(DV36,[1]Measurements!$J$5),[1]Measurements!$I$5)+[1]Measurements!$G$5*MAX(MIN(DV36,[1]Measurements!$J$5),[1]Measurements!$I$5)*(EP36*EI36/([1]Measurements!$K$5*1000))+[1]Measurements!$H$5*(EP36*EI36/([1]Measurements!$K$5*1000))*(EP36*EI36/([1]Measurements!$K$5*1000)))</f>
        <v>3.0233591880346817</v>
      </c>
      <c r="AD36">
        <f t="shared" si="65"/>
        <v>0.17059357471422223</v>
      </c>
      <c r="AE36">
        <f t="shared" si="66"/>
        <v>0.10710136392331968</v>
      </c>
      <c r="AF36">
        <f t="shared" si="67"/>
        <v>193.8071868804912</v>
      </c>
      <c r="AG36">
        <f>(EK36+(AF36+2*0.95*0.0000000567*(((EK36+[1]Measurements!$B$7)+273)^4-(EK36+273)^4)-44100*T36)/(1.84*29.3*AC36+8*0.95*0.0000000567*(EK36+273)^3))</f>
        <v>30.382259805889905</v>
      </c>
      <c r="AH36">
        <f>([1]Measurements!$C$7*EL36+[1]Measurements!$D$7*EM36+[1]Measurements!$E$7*AG36)</f>
        <v>29.4156625</v>
      </c>
      <c r="AI36">
        <f t="shared" si="68"/>
        <v>4.1195269229885394</v>
      </c>
      <c r="AJ36">
        <f t="shared" si="69"/>
        <v>60.031127590170428</v>
      </c>
      <c r="AK36">
        <f t="shared" si="70"/>
        <v>2.5525623958258561</v>
      </c>
      <c r="AL36">
        <f t="shared" si="71"/>
        <v>4.2520647175779782</v>
      </c>
      <c r="AM36">
        <f t="shared" si="72"/>
        <v>1.5669645271626833</v>
      </c>
      <c r="AN36" s="1">
        <f t="shared" si="73"/>
        <v>-120.91920465641589</v>
      </c>
      <c r="AO36" s="1">
        <f t="shared" si="74"/>
        <v>89.654568346078079</v>
      </c>
      <c r="AP36" s="1">
        <f>2*0.95*0.0000000567*(((EK36+[1]Measurements!$B$7)+273)^4-(AH36+273)^4)</f>
        <v>6.5734204239056311</v>
      </c>
      <c r="AQ36">
        <f t="shared" si="75"/>
        <v>169.11597099405904</v>
      </c>
      <c r="AR36">
        <f t="shared" si="76"/>
        <v>0.20846364637024783</v>
      </c>
      <c r="AS36">
        <f t="shared" si="77"/>
        <v>2.8906809347012667</v>
      </c>
      <c r="AT36">
        <v>409.50752592281202</v>
      </c>
      <c r="AU36">
        <v>408.01269090909102</v>
      </c>
      <c r="AV36">
        <v>-0.151887493363667</v>
      </c>
      <c r="AW36">
        <v>66.599952924906503</v>
      </c>
      <c r="AX36" s="1">
        <f t="shared" si="78"/>
        <v>2.7419320783767778</v>
      </c>
      <c r="AY36">
        <v>23.248045903950999</v>
      </c>
      <c r="AZ36">
        <v>25.273897202797201</v>
      </c>
      <c r="BA36">
        <v>-5.7064965034938197E-3</v>
      </c>
      <c r="BB36">
        <v>77.180000000000007</v>
      </c>
      <c r="BC36">
        <v>2</v>
      </c>
      <c r="BD36">
        <v>1</v>
      </c>
      <c r="BE36">
        <f>IF(BC36*[1]Measurements!$H$13&gt;=BG36,1,(BG36/(BG36-BC36*[1]Measurements!$H$13)))</f>
        <v>1</v>
      </c>
      <c r="BF36">
        <f t="shared" si="79"/>
        <v>0</v>
      </c>
      <c r="BG36">
        <f>MAX(0,([1]Measurements!$B$13+[1]Measurements!$C$13*EP36)/(1+[1]Measurements!$D$13*EP36)*EI36/(EK36+273)*[1]Measurements!$E$13)</f>
        <v>52747.40452498883</v>
      </c>
      <c r="BH36" t="s">
        <v>297</v>
      </c>
      <c r="BI36">
        <v>10288.9</v>
      </c>
      <c r="BJ36">
        <v>1.016</v>
      </c>
      <c r="BK36">
        <v>4.5720000000000001</v>
      </c>
      <c r="BL36">
        <f t="shared" si="80"/>
        <v>0.77777777777777779</v>
      </c>
      <c r="BM36">
        <v>-1</v>
      </c>
      <c r="BN36" t="s">
        <v>409</v>
      </c>
      <c r="BO36">
        <v>10080</v>
      </c>
      <c r="BP36">
        <v>853.87888461538398</v>
      </c>
      <c r="BQ36">
        <v>903.47113614188504</v>
      </c>
      <c r="BR36">
        <f t="shared" si="81"/>
        <v>5.489079788234974E-2</v>
      </c>
      <c r="BS36">
        <v>0.5</v>
      </c>
      <c r="BT36">
        <f t="shared" si="82"/>
        <v>1009.2049501971456</v>
      </c>
      <c r="BU36">
        <f t="shared" si="83"/>
        <v>3.9642666088238281</v>
      </c>
      <c r="BV36">
        <f t="shared" si="84"/>
        <v>27.698032471569178</v>
      </c>
      <c r="BW36">
        <f t="shared" si="85"/>
        <v>4.9189875731922156E-3</v>
      </c>
      <c r="BX36">
        <f t="shared" si="86"/>
        <v>-0.99493951736020703</v>
      </c>
      <c r="BY36">
        <f t="shared" si="87"/>
        <v>1.3043997450670679</v>
      </c>
      <c r="BZ36" t="s">
        <v>299</v>
      </c>
      <c r="CA36">
        <v>0</v>
      </c>
      <c r="CB36">
        <f t="shared" si="88"/>
        <v>1.3043997450670679</v>
      </c>
      <c r="CC36">
        <f t="shared" si="89"/>
        <v>0.99855623528756299</v>
      </c>
      <c r="CD36">
        <f t="shared" si="90"/>
        <v>5.4970161862283415E-2</v>
      </c>
      <c r="CE36">
        <f t="shared" si="91"/>
        <v>-275.09458501995834</v>
      </c>
      <c r="CF36">
        <f t="shared" si="92"/>
        <v>5.4952594916257536E-2</v>
      </c>
      <c r="CG36">
        <f t="shared" si="93"/>
        <v>-252.7837840668968</v>
      </c>
      <c r="CH36">
        <f t="shared" si="94"/>
        <v>8.3973343774340351E-5</v>
      </c>
      <c r="CI36">
        <f t="shared" si="95"/>
        <v>0.9999160266562257</v>
      </c>
      <c r="CJ36">
        <v>640</v>
      </c>
      <c r="CK36">
        <v>290</v>
      </c>
      <c r="CL36">
        <v>894.12</v>
      </c>
      <c r="CM36">
        <v>65</v>
      </c>
      <c r="CN36">
        <v>10080</v>
      </c>
      <c r="CO36">
        <v>893.65</v>
      </c>
      <c r="CP36">
        <v>0.47</v>
      </c>
      <c r="CQ36">
        <v>300</v>
      </c>
      <c r="CR36">
        <v>24.1</v>
      </c>
      <c r="CS36">
        <v>903.47113614188504</v>
      </c>
      <c r="CT36">
        <v>1.6723770118082599</v>
      </c>
      <c r="CU36">
        <v>-9.8965091325054892</v>
      </c>
      <c r="CV36">
        <v>1.4840636920800101</v>
      </c>
      <c r="CW36">
        <v>0.61362877832459695</v>
      </c>
      <c r="CX36">
        <v>-7.3341301446051199E-3</v>
      </c>
      <c r="CY36">
        <v>290</v>
      </c>
      <c r="CZ36">
        <v>895.79</v>
      </c>
      <c r="DA36">
        <v>795</v>
      </c>
      <c r="DB36">
        <v>10034.5</v>
      </c>
      <c r="DC36">
        <v>893.61</v>
      </c>
      <c r="DD36">
        <v>2.1800000000000002</v>
      </c>
      <c r="DR36">
        <f>[1]Measurements!$B$11*EQ36+[1]Measurements!$C$11*ER36+[1]Measurements!$F$11*FC36*(1-FF36)</f>
        <v>1200.0262499999999</v>
      </c>
      <c r="DS36">
        <f t="shared" si="96"/>
        <v>1009.2049501971456</v>
      </c>
      <c r="DT36">
        <f>([1]Measurements!$B$11*[1]Measurements!$D$9+[1]Measurements!$C$11*[1]Measurements!$D$9+[1]Measurements!$F$11*((FP36+FH36)/MAX(FP36+FH36+FQ36, 0.1)*[1]Measurements!$I$9+FQ36/MAX(FP36+FH36+FQ36, 0.1)*[1]Measurements!$J$9))/([1]Measurements!$B$11+[1]Measurements!$C$11+[1]Measurements!$F$11)</f>
        <v>0.84098572860147491</v>
      </c>
      <c r="DU36">
        <f>([1]Measurements!$B$11*[1]Measurements!$K$9+[1]Measurements!$C$11*[1]Measurements!$K$9+[1]Measurements!$F$11*((FP36+FH36)/MAX(FP36+FH36+FQ36, 0.1)*[1]Measurements!$P$9+FQ36/MAX(FP36+FH36+FQ36, 0.1)*[1]Measurements!$Q$9))/([1]Measurements!$B$11+[1]Measurements!$C$11+[1]Measurements!$F$11)</f>
        <v>0.16150245620084663</v>
      </c>
      <c r="DV36">
        <v>2</v>
      </c>
      <c r="DW36">
        <v>0.5</v>
      </c>
      <c r="DX36" t="s">
        <v>300</v>
      </c>
      <c r="DY36">
        <v>2</v>
      </c>
      <c r="DZ36" t="b">
        <v>1</v>
      </c>
      <c r="EA36">
        <v>1681987542.5</v>
      </c>
      <c r="EB36">
        <v>398.97556250000002</v>
      </c>
      <c r="EC36">
        <v>399.974875</v>
      </c>
      <c r="ED36">
        <v>25.316212499999999</v>
      </c>
      <c r="EE36">
        <v>23.248643749999999</v>
      </c>
      <c r="EF36">
        <v>399.10968750000001</v>
      </c>
      <c r="EG36">
        <v>24.165624999999999</v>
      </c>
      <c r="EH36">
        <v>272.54231249999998</v>
      </c>
      <c r="EI36">
        <v>100.7271875</v>
      </c>
      <c r="EJ36">
        <v>9.9995706249999997E-2</v>
      </c>
      <c r="EK36">
        <v>29.96570625</v>
      </c>
      <c r="EL36">
        <v>29.4156625</v>
      </c>
      <c r="EM36">
        <v>25.068581250000001</v>
      </c>
      <c r="EN36">
        <v>0</v>
      </c>
      <c r="EO36">
        <v>0</v>
      </c>
      <c r="EP36">
        <v>10001.401875</v>
      </c>
      <c r="EQ36">
        <v>0</v>
      </c>
      <c r="ER36">
        <v>328.63212499999997</v>
      </c>
      <c r="ES36">
        <v>-0.99931162500000004</v>
      </c>
      <c r="ET36">
        <v>409.33856250000002</v>
      </c>
      <c r="EU36">
        <v>409.49512499999997</v>
      </c>
      <c r="EV36">
        <v>2.0675831250000001</v>
      </c>
      <c r="EW36">
        <v>399.974875</v>
      </c>
      <c r="EX36">
        <v>23.248643749999999</v>
      </c>
      <c r="EY36">
        <v>2.5500281249999999</v>
      </c>
      <c r="EZ36">
        <v>2.3417675</v>
      </c>
      <c r="FA36">
        <v>21.34938125</v>
      </c>
      <c r="FB36">
        <v>19.966631249999999</v>
      </c>
      <c r="FC36">
        <v>1200.0262499999999</v>
      </c>
      <c r="FD36">
        <v>0.96700549999999996</v>
      </c>
      <c r="FE36">
        <v>3.2994700000000002E-2</v>
      </c>
      <c r="FF36">
        <v>0</v>
      </c>
      <c r="FG36">
        <v>857.93737499999997</v>
      </c>
      <c r="FH36">
        <v>4.9997999999999996</v>
      </c>
      <c r="FI36">
        <v>10607.6</v>
      </c>
      <c r="FJ36">
        <v>11590.4625</v>
      </c>
      <c r="FK36">
        <v>36.811999999999998</v>
      </c>
      <c r="FL36">
        <v>38.186999999999998</v>
      </c>
      <c r="FM36">
        <v>37.186999999999998</v>
      </c>
      <c r="FN36">
        <v>38.159875</v>
      </c>
      <c r="FO36">
        <v>39.436999999999998</v>
      </c>
      <c r="FP36">
        <v>1155.5962500000001</v>
      </c>
      <c r="FQ36">
        <v>39.43</v>
      </c>
      <c r="FR36">
        <v>0</v>
      </c>
      <c r="FS36">
        <v>102.5</v>
      </c>
      <c r="FT36">
        <v>0</v>
      </c>
      <c r="FU36">
        <v>853.87888461538398</v>
      </c>
      <c r="FV36">
        <v>-301.99853013219303</v>
      </c>
      <c r="FW36">
        <v>-3694.61538720313</v>
      </c>
      <c r="FX36">
        <v>10558.157692307699</v>
      </c>
      <c r="FY36">
        <v>15</v>
      </c>
      <c r="FZ36">
        <v>0</v>
      </c>
      <c r="GA36" t="s">
        <v>301</v>
      </c>
      <c r="GB36">
        <v>1677862641</v>
      </c>
      <c r="GC36">
        <v>1677862632</v>
      </c>
      <c r="GD36">
        <v>0</v>
      </c>
      <c r="GE36">
        <v>1.395</v>
      </c>
      <c r="GF36">
        <v>0.15</v>
      </c>
      <c r="GG36">
        <v>3.0830000000000002</v>
      </c>
      <c r="GH36">
        <v>0.99099999999999999</v>
      </c>
      <c r="GI36">
        <v>401</v>
      </c>
      <c r="GJ36">
        <v>15</v>
      </c>
      <c r="GK36">
        <v>0.55000000000000004</v>
      </c>
      <c r="GL36">
        <v>0.16</v>
      </c>
      <c r="GM36">
        <v>-0.1659378</v>
      </c>
      <c r="GN36">
        <v>-15.7525227067669</v>
      </c>
      <c r="GO36">
        <v>1.55055634715458</v>
      </c>
      <c r="GP36">
        <v>0</v>
      </c>
      <c r="GQ36">
        <v>877.11423529411798</v>
      </c>
      <c r="GR36">
        <v>-336.31700506837598</v>
      </c>
      <c r="GS36">
        <v>33.058178540494701</v>
      </c>
      <c r="GT36">
        <v>0</v>
      </c>
      <c r="GU36">
        <v>2.0839884999999998</v>
      </c>
      <c r="GV36">
        <v>-0.32857849624060298</v>
      </c>
      <c r="GW36">
        <v>3.1598462980815999E-2</v>
      </c>
      <c r="GX36">
        <v>0</v>
      </c>
      <c r="GY36">
        <v>0</v>
      </c>
      <c r="GZ36">
        <v>3</v>
      </c>
      <c r="HA36" t="s">
        <v>312</v>
      </c>
      <c r="HB36">
        <v>2.8654299999999999</v>
      </c>
      <c r="HC36">
        <v>2.7593999999999999</v>
      </c>
      <c r="HD36">
        <v>8.8165300000000002E-2</v>
      </c>
      <c r="HE36">
        <v>8.7824399999999997E-2</v>
      </c>
      <c r="HF36">
        <v>0.11279</v>
      </c>
      <c r="HG36">
        <v>0.108213</v>
      </c>
      <c r="HH36">
        <v>24901.7</v>
      </c>
      <c r="HI36">
        <v>19608.3</v>
      </c>
      <c r="HJ36">
        <v>28613.8</v>
      </c>
      <c r="HK36">
        <v>22483.9</v>
      </c>
      <c r="HL36">
        <v>41581</v>
      </c>
      <c r="HM36">
        <v>31788.3</v>
      </c>
      <c r="HN36">
        <v>53391.1</v>
      </c>
      <c r="HO36">
        <v>40256.199999999997</v>
      </c>
      <c r="HP36">
        <v>1.4949699999999999</v>
      </c>
      <c r="HQ36">
        <v>2.5679799999999999</v>
      </c>
      <c r="HR36">
        <v>9.6950700000000001E-2</v>
      </c>
      <c r="HS36">
        <v>-5.17443E-2</v>
      </c>
      <c r="HT36">
        <v>27.9147</v>
      </c>
      <c r="HU36">
        <v>25.882200000000001</v>
      </c>
      <c r="HV36">
        <v>42.460999999999999</v>
      </c>
      <c r="HW36">
        <v>34.159999999999997</v>
      </c>
      <c r="HX36">
        <v>22.724499999999999</v>
      </c>
      <c r="HY36">
        <v>62.526499999999999</v>
      </c>
      <c r="HZ36">
        <v>0</v>
      </c>
      <c r="IA36">
        <v>2</v>
      </c>
      <c r="IB36">
        <v>0.18001</v>
      </c>
      <c r="IC36">
        <v>0</v>
      </c>
      <c r="ID36">
        <v>20.258900000000001</v>
      </c>
      <c r="IE36">
        <v>5.2475399999999999</v>
      </c>
      <c r="IF36">
        <v>11.985799999999999</v>
      </c>
      <c r="IG36">
        <v>4.9816500000000001</v>
      </c>
      <c r="IH36">
        <v>3.2976700000000001</v>
      </c>
      <c r="II36">
        <v>9999</v>
      </c>
      <c r="IJ36">
        <v>9999</v>
      </c>
      <c r="IK36">
        <v>9999</v>
      </c>
      <c r="IL36">
        <v>999.9</v>
      </c>
      <c r="IM36">
        <v>4.9703600000000003</v>
      </c>
      <c r="IN36">
        <v>1.8745499999999999</v>
      </c>
      <c r="IO36">
        <v>1.8707400000000001</v>
      </c>
      <c r="IP36">
        <v>1.8745400000000001</v>
      </c>
      <c r="IQ36">
        <v>1.87042</v>
      </c>
      <c r="IR36">
        <v>1.8736299999999999</v>
      </c>
      <c r="IS36">
        <v>1.8757600000000001</v>
      </c>
      <c r="IT36">
        <v>1.8742300000000001</v>
      </c>
      <c r="IU36">
        <v>0</v>
      </c>
      <c r="IV36">
        <v>0</v>
      </c>
      <c r="IW36">
        <v>0</v>
      </c>
      <c r="IX36">
        <v>0</v>
      </c>
      <c r="IY36" t="s">
        <v>303</v>
      </c>
      <c r="IZ36" t="s">
        <v>304</v>
      </c>
      <c r="JA36" t="s">
        <v>305</v>
      </c>
      <c r="JB36" t="s">
        <v>305</v>
      </c>
      <c r="JC36" t="s">
        <v>305</v>
      </c>
      <c r="JD36" t="s">
        <v>305</v>
      </c>
      <c r="JE36">
        <v>0</v>
      </c>
      <c r="JF36">
        <v>100</v>
      </c>
      <c r="JG36">
        <v>100</v>
      </c>
      <c r="JH36">
        <v>-0.14099999999999999</v>
      </c>
      <c r="JI36">
        <v>1.1496999999999999</v>
      </c>
      <c r="JJ36">
        <v>-1.9404448357930499</v>
      </c>
      <c r="JK36">
        <v>3.7615693108519802E-3</v>
      </c>
      <c r="JL36">
        <v>2.0286125053024199E-6</v>
      </c>
      <c r="JM36">
        <v>-2.8431522489916698E-10</v>
      </c>
      <c r="JN36">
        <v>0.442181787969469</v>
      </c>
      <c r="JO36">
        <v>5.99824452263635E-2</v>
      </c>
      <c r="JP36">
        <v>-2.0351725269219302E-3</v>
      </c>
      <c r="JQ36">
        <v>3.1702326575559498E-5</v>
      </c>
      <c r="JR36">
        <v>3</v>
      </c>
      <c r="JS36">
        <v>2024</v>
      </c>
      <c r="JT36">
        <v>2</v>
      </c>
      <c r="JU36">
        <v>24</v>
      </c>
      <c r="JV36">
        <v>68748.5</v>
      </c>
      <c r="JW36">
        <v>68748.600000000006</v>
      </c>
      <c r="JX36">
        <v>1.3464400000000001</v>
      </c>
      <c r="JY36">
        <v>2.4450699999999999</v>
      </c>
      <c r="JZ36">
        <v>2.1484399999999999</v>
      </c>
      <c r="KA36">
        <v>2.6196299999999999</v>
      </c>
      <c r="KB36">
        <v>2.2497600000000002</v>
      </c>
      <c r="KC36">
        <v>2.4877899999999999</v>
      </c>
      <c r="KD36">
        <v>37.146299999999997</v>
      </c>
      <c r="KE36">
        <v>15.0602</v>
      </c>
      <c r="KF36">
        <v>18</v>
      </c>
      <c r="KG36">
        <v>255.46299999999999</v>
      </c>
      <c r="KH36">
        <v>1112.01</v>
      </c>
      <c r="KI36">
        <v>29.526499999999999</v>
      </c>
      <c r="KJ36">
        <v>29.915099999999999</v>
      </c>
      <c r="KK36">
        <v>30.0001</v>
      </c>
      <c r="KL36">
        <v>29.800699999999999</v>
      </c>
      <c r="KM36">
        <v>29.688300000000002</v>
      </c>
      <c r="KN36">
        <v>26.973600000000001</v>
      </c>
      <c r="KO36">
        <v>-30</v>
      </c>
      <c r="KP36">
        <v>-30</v>
      </c>
      <c r="KQ36">
        <v>-999.9</v>
      </c>
      <c r="KR36">
        <v>400</v>
      </c>
      <c r="KS36">
        <v>0</v>
      </c>
      <c r="KT36">
        <v>101.56699999999999</v>
      </c>
      <c r="KU36">
        <v>86.416700000000006</v>
      </c>
    </row>
    <row r="37" spans="1:307" x14ac:dyDescent="0.35">
      <c r="A37">
        <f t="shared" si="50"/>
        <v>12</v>
      </c>
      <c r="B37">
        <v>6</v>
      </c>
      <c r="C37" t="s">
        <v>522</v>
      </c>
      <c r="D37" t="s">
        <v>525</v>
      </c>
      <c r="E37">
        <v>2</v>
      </c>
      <c r="F37">
        <v>3</v>
      </c>
      <c r="G37">
        <v>36</v>
      </c>
      <c r="H37">
        <v>1681987671</v>
      </c>
      <c r="I37">
        <v>3970</v>
      </c>
      <c r="J37" t="s">
        <v>410</v>
      </c>
      <c r="K37" t="s">
        <v>411</v>
      </c>
      <c r="L37" s="6">
        <f t="shared" si="47"/>
        <v>1.388888888888884E-3</v>
      </c>
      <c r="M37">
        <v>15</v>
      </c>
      <c r="N37">
        <f t="shared" si="51"/>
        <v>2.3682328102262056</v>
      </c>
      <c r="O37">
        <f t="shared" si="52"/>
        <v>1.8431927666699801</v>
      </c>
      <c r="P37" s="1">
        <f t="shared" si="53"/>
        <v>0.86521995455996803</v>
      </c>
      <c r="Q37">
        <f t="shared" si="54"/>
        <v>0.67990363976320456</v>
      </c>
      <c r="R37">
        <f t="shared" si="55"/>
        <v>1.5225727083144274</v>
      </c>
      <c r="S37">
        <v>1681987662.5</v>
      </c>
      <c r="T37">
        <f t="shared" si="56"/>
        <v>6.2412354902336648E-3</v>
      </c>
      <c r="U37">
        <f t="shared" si="57"/>
        <v>6.2412354902336649</v>
      </c>
      <c r="V37">
        <f t="shared" si="58"/>
        <v>14.780698664319601</v>
      </c>
      <c r="W37">
        <f t="shared" si="59"/>
        <v>390.24187499999999</v>
      </c>
      <c r="X37">
        <f t="shared" si="60"/>
        <v>337.64505735489672</v>
      </c>
      <c r="Y37">
        <f t="shared" si="61"/>
        <v>34.044062919614952</v>
      </c>
      <c r="Z37">
        <f t="shared" si="62"/>
        <v>39.347292835992228</v>
      </c>
      <c r="AA37" s="1">
        <f t="shared" si="63"/>
        <v>14.780698664319601</v>
      </c>
      <c r="AB37" s="1">
        <f t="shared" si="64"/>
        <v>0.56451739978328286</v>
      </c>
      <c r="AC37">
        <f>IF(LEFT(DX37,1)&lt;&gt;"0",IF(LEFT(DX37,1)="1",3,DY37),[1]Measurements!$D$5+[1]Measurements!$E$5*(EP37*EI37/([1]Measurements!$K$5*1000))+[1]Measurements!$F$5*(EP37*EI37/([1]Measurements!$K$5*1000))*MAX(MIN(DV37,[1]Measurements!$J$5),[1]Measurements!$I$5)*MAX(MIN(DV37,[1]Measurements!$J$5),[1]Measurements!$I$5)+[1]Measurements!$G$5*MAX(MIN(DV37,[1]Measurements!$J$5),[1]Measurements!$I$5)*(EP37*EI37/([1]Measurements!$K$5*1000))+[1]Measurements!$H$5*(EP37*EI37/([1]Measurements!$K$5*1000))*(EP37*EI37/([1]Measurements!$K$5*1000)))</f>
        <v>3.0219649228284222</v>
      </c>
      <c r="AD37">
        <f t="shared" si="65"/>
        <v>0.5118088481631019</v>
      </c>
      <c r="AE37">
        <f t="shared" si="66"/>
        <v>0.32420508132116066</v>
      </c>
      <c r="AF37">
        <f t="shared" si="67"/>
        <v>193.80596205518546</v>
      </c>
      <c r="AG37">
        <f>(EK37+(AF37+2*0.95*0.0000000567*(((EK37+[1]Measurements!$B$7)+273)^4-(EK37+273)^4)-44100*T37)/(1.84*29.3*AC37+8*0.95*0.0000000567*(EK37+273)^3))</f>
        <v>29.453606098149873</v>
      </c>
      <c r="AH37">
        <f>([1]Measurements!$C$7*EL37+[1]Measurements!$D$7*EM37+[1]Measurements!$E$7*AG37)</f>
        <v>28.733918750000001</v>
      </c>
      <c r="AI37">
        <f t="shared" si="68"/>
        <v>3.9602639654193887</v>
      </c>
      <c r="AJ37">
        <f t="shared" si="69"/>
        <v>65.360807239008068</v>
      </c>
      <c r="AK37">
        <f t="shared" si="70"/>
        <v>2.7717675997426183</v>
      </c>
      <c r="AL37">
        <f t="shared" si="71"/>
        <v>4.2407181257828714</v>
      </c>
      <c r="AM37">
        <f t="shared" si="72"/>
        <v>1.1884963656767704</v>
      </c>
      <c r="AN37" s="1">
        <f t="shared" si="73"/>
        <v>-275.23848511930464</v>
      </c>
      <c r="AO37" s="1">
        <f t="shared" si="74"/>
        <v>193.10724445935216</v>
      </c>
      <c r="AP37" s="1">
        <f>2*0.95*0.0000000567*(((EK37+[1]Measurements!$B$7)+273)^4-(AH37+273)^4)</f>
        <v>14.114026960370449</v>
      </c>
      <c r="AQ37">
        <f t="shared" si="75"/>
        <v>125.78874835560342</v>
      </c>
      <c r="AR37">
        <f t="shared" si="76"/>
        <v>10.807211833012659</v>
      </c>
      <c r="AS37">
        <f t="shared" si="77"/>
        <v>5.8633106794020247</v>
      </c>
      <c r="AT37">
        <v>409.528839224232</v>
      </c>
      <c r="AU37">
        <v>399.79869090909102</v>
      </c>
      <c r="AV37">
        <v>-0.15643456317232801</v>
      </c>
      <c r="AW37">
        <v>66.599312603001707</v>
      </c>
      <c r="AX37" s="1">
        <f t="shared" si="78"/>
        <v>6.2412354902336649</v>
      </c>
      <c r="AY37">
        <v>23.235857948671299</v>
      </c>
      <c r="AZ37">
        <v>27.6012160839161</v>
      </c>
      <c r="BA37">
        <v>1.3886377622380101E-2</v>
      </c>
      <c r="BB37">
        <v>77.180000000000007</v>
      </c>
      <c r="BC37">
        <v>7</v>
      </c>
      <c r="BD37">
        <v>3</v>
      </c>
      <c r="BE37">
        <f>IF(BC37*[1]Measurements!$H$13&gt;=BG37,1,(BG37/(BG37-BC37*[1]Measurements!$H$13)))</f>
        <v>1</v>
      </c>
      <c r="BF37">
        <f t="shared" si="79"/>
        <v>0</v>
      </c>
      <c r="BG37">
        <f>MAX(0,([1]Measurements!$B$13+[1]Measurements!$C$13*EP37)/(1+[1]Measurements!$D$13*EP37)*EI37/(EK37+273)*[1]Measurements!$E$13)</f>
        <v>52712.888004338325</v>
      </c>
      <c r="BH37" t="s">
        <v>297</v>
      </c>
      <c r="BI37">
        <v>10288.9</v>
      </c>
      <c r="BJ37">
        <v>1.016</v>
      </c>
      <c r="BK37">
        <v>4.5720000000000001</v>
      </c>
      <c r="BL37">
        <f t="shared" si="80"/>
        <v>0.77777777777777779</v>
      </c>
      <c r="BM37">
        <v>-1</v>
      </c>
      <c r="BN37" t="s">
        <v>412</v>
      </c>
      <c r="BO37">
        <v>10142.1</v>
      </c>
      <c r="BP37">
        <v>510.87783999999999</v>
      </c>
      <c r="BQ37">
        <v>681.284036404875</v>
      </c>
      <c r="BR37">
        <f t="shared" si="81"/>
        <v>0.25012503933617147</v>
      </c>
      <c r="BS37">
        <v>0.5</v>
      </c>
      <c r="BT37">
        <f t="shared" si="82"/>
        <v>1009.1957958835158</v>
      </c>
      <c r="BU37">
        <f t="shared" si="83"/>
        <v>14.780698664319601</v>
      </c>
      <c r="BV37">
        <f t="shared" si="84"/>
        <v>126.21256907163163</v>
      </c>
      <c r="BW37">
        <f t="shared" si="85"/>
        <v>1.5636904878804165E-2</v>
      </c>
      <c r="BX37">
        <f t="shared" si="86"/>
        <v>-0.99328914262526047</v>
      </c>
      <c r="BY37">
        <f t="shared" si="87"/>
        <v>1.3037858511730211</v>
      </c>
      <c r="BZ37" t="s">
        <v>299</v>
      </c>
      <c r="CA37">
        <v>0</v>
      </c>
      <c r="CB37">
        <f t="shared" si="88"/>
        <v>1.3037858511730211</v>
      </c>
      <c r="CC37">
        <f t="shared" si="89"/>
        <v>0.99808628151915446</v>
      </c>
      <c r="CD37">
        <f t="shared" si="90"/>
        <v>0.25060462604041034</v>
      </c>
      <c r="CE37">
        <f t="shared" si="91"/>
        <v>-207.05865821178188</v>
      </c>
      <c r="CF37">
        <f t="shared" si="92"/>
        <v>0.25049860832128584</v>
      </c>
      <c r="CG37">
        <f t="shared" si="93"/>
        <v>-190.30147255480173</v>
      </c>
      <c r="CH37">
        <f t="shared" si="94"/>
        <v>6.39555565122952E-4</v>
      </c>
      <c r="CI37">
        <f t="shared" si="95"/>
        <v>0.99936044443487704</v>
      </c>
      <c r="CJ37">
        <v>641</v>
      </c>
      <c r="CK37">
        <v>290</v>
      </c>
      <c r="CL37">
        <v>647.04999999999995</v>
      </c>
      <c r="CM37">
        <v>85</v>
      </c>
      <c r="CN37">
        <v>10142.1</v>
      </c>
      <c r="CO37">
        <v>645.74</v>
      </c>
      <c r="CP37">
        <v>1.31</v>
      </c>
      <c r="CQ37">
        <v>300</v>
      </c>
      <c r="CR37">
        <v>24.1</v>
      </c>
      <c r="CS37">
        <v>681.284036404875</v>
      </c>
      <c r="CT37">
        <v>1.29576195896501</v>
      </c>
      <c r="CU37">
        <v>-36.046921024321897</v>
      </c>
      <c r="CV37">
        <v>1.1573220018777399</v>
      </c>
      <c r="CW37">
        <v>0.97194741609768298</v>
      </c>
      <c r="CX37">
        <v>-7.3830947719688601E-3</v>
      </c>
      <c r="CY37">
        <v>290</v>
      </c>
      <c r="CZ37">
        <v>645.71</v>
      </c>
      <c r="DA37">
        <v>665</v>
      </c>
      <c r="DB37">
        <v>10104.4</v>
      </c>
      <c r="DC37">
        <v>645.61</v>
      </c>
      <c r="DD37">
        <v>0.1</v>
      </c>
      <c r="DR37">
        <f>[1]Measurements!$B$11*EQ37+[1]Measurements!$C$11*ER37+[1]Measurements!$F$11*FC37*(1-FF37)</f>
        <v>1200.0150000000001</v>
      </c>
      <c r="DS37">
        <f t="shared" si="96"/>
        <v>1009.1957958835158</v>
      </c>
      <c r="DT37">
        <f>([1]Measurements!$B$11*[1]Measurements!$D$9+[1]Measurements!$C$11*[1]Measurements!$D$9+[1]Measurements!$F$11*((FP37+FH37)/MAX(FP37+FH37+FQ37, 0.1)*[1]Measurements!$I$9+FQ37/MAX(FP37+FH37+FQ37, 0.1)*[1]Measurements!$J$9))/([1]Measurements!$B$11+[1]Measurements!$C$11+[1]Measurements!$F$11)</f>
        <v>0.84098598424479332</v>
      </c>
      <c r="DU37">
        <f>([1]Measurements!$B$11*[1]Measurements!$K$9+[1]Measurements!$C$11*[1]Measurements!$K$9+[1]Measurements!$F$11*((FP37+FH37)/MAX(FP37+FH37+FQ37, 0.1)*[1]Measurements!$P$9+FQ37/MAX(FP37+FH37+FQ37, 0.1)*[1]Measurements!$Q$9))/([1]Measurements!$B$11+[1]Measurements!$C$11+[1]Measurements!$F$11)</f>
        <v>0.16150294959245129</v>
      </c>
      <c r="DV37">
        <v>2</v>
      </c>
      <c r="DW37">
        <v>0.5</v>
      </c>
      <c r="DX37" t="s">
        <v>300</v>
      </c>
      <c r="DY37">
        <v>2</v>
      </c>
      <c r="DZ37" t="b">
        <v>1</v>
      </c>
      <c r="EA37">
        <v>1681987662.5</v>
      </c>
      <c r="EB37">
        <v>390.24187499999999</v>
      </c>
      <c r="EC37">
        <v>400.005875</v>
      </c>
      <c r="ED37">
        <v>27.490068749999999</v>
      </c>
      <c r="EE37">
        <v>23.23850625</v>
      </c>
      <c r="EF37">
        <v>390.42156249999999</v>
      </c>
      <c r="EG37">
        <v>26.350137499999999</v>
      </c>
      <c r="EH37">
        <v>268.23681249999998</v>
      </c>
      <c r="EI37">
        <v>100.72799999999999</v>
      </c>
      <c r="EJ37">
        <v>9.9961725000000001E-2</v>
      </c>
      <c r="EK37">
        <v>29.919206249999998</v>
      </c>
      <c r="EL37">
        <v>28.733918750000001</v>
      </c>
      <c r="EM37">
        <v>24.600862500000002</v>
      </c>
      <c r="EN37">
        <v>0</v>
      </c>
      <c r="EO37">
        <v>0</v>
      </c>
      <c r="EP37">
        <v>9992.8956249999992</v>
      </c>
      <c r="EQ37">
        <v>0</v>
      </c>
      <c r="ER37">
        <v>535.86575000000005</v>
      </c>
      <c r="ES37">
        <v>-9.7638512500000001</v>
      </c>
      <c r="ET37">
        <v>401.272875</v>
      </c>
      <c r="EU37">
        <v>409.52268750000002</v>
      </c>
      <c r="EV37">
        <v>4.2515425000000002</v>
      </c>
      <c r="EW37">
        <v>400.005875</v>
      </c>
      <c r="EX37">
        <v>23.23850625</v>
      </c>
      <c r="EY37">
        <v>2.7690174999999999</v>
      </c>
      <c r="EZ37">
        <v>2.3407681249999999</v>
      </c>
      <c r="FA37">
        <v>22.700468749999999</v>
      </c>
      <c r="FB37">
        <v>19.959743750000001</v>
      </c>
      <c r="FC37">
        <v>1200.0150000000001</v>
      </c>
      <c r="FD37">
        <v>0.96699993750000002</v>
      </c>
      <c r="FE37">
        <v>3.3000506249999999E-2</v>
      </c>
      <c r="FF37">
        <v>0</v>
      </c>
      <c r="FG37">
        <v>514.45524999999998</v>
      </c>
      <c r="FH37">
        <v>4.9997999999999996</v>
      </c>
      <c r="FI37">
        <v>6450.086875</v>
      </c>
      <c r="FJ37">
        <v>11590.325000000001</v>
      </c>
      <c r="FK37">
        <v>36.811999999999998</v>
      </c>
      <c r="FL37">
        <v>38.315937499999997</v>
      </c>
      <c r="FM37">
        <v>37.25</v>
      </c>
      <c r="FN37">
        <v>38.261625000000002</v>
      </c>
      <c r="FO37">
        <v>39.436999999999998</v>
      </c>
      <c r="FP37">
        <v>1155.579375</v>
      </c>
      <c r="FQ37">
        <v>39.44</v>
      </c>
      <c r="FR37">
        <v>0</v>
      </c>
      <c r="FS37">
        <v>118.89999985694899</v>
      </c>
      <c r="FT37">
        <v>0</v>
      </c>
      <c r="FU37">
        <v>510.87783999999999</v>
      </c>
      <c r="FV37">
        <v>-136.945615594483</v>
      </c>
      <c r="FW37">
        <v>-1652.8376948735599</v>
      </c>
      <c r="FX37">
        <v>6407.5663999999997</v>
      </c>
      <c r="FY37">
        <v>15</v>
      </c>
      <c r="FZ37">
        <v>0</v>
      </c>
      <c r="GA37" t="s">
        <v>301</v>
      </c>
      <c r="GB37">
        <v>1677862641</v>
      </c>
      <c r="GC37">
        <v>1677862632</v>
      </c>
      <c r="GD37">
        <v>0</v>
      </c>
      <c r="GE37">
        <v>1.395</v>
      </c>
      <c r="GF37">
        <v>0.15</v>
      </c>
      <c r="GG37">
        <v>3.0830000000000002</v>
      </c>
      <c r="GH37">
        <v>0.99099999999999999</v>
      </c>
      <c r="GI37">
        <v>401</v>
      </c>
      <c r="GJ37">
        <v>15</v>
      </c>
      <c r="GK37">
        <v>0.55000000000000004</v>
      </c>
      <c r="GL37">
        <v>0.16</v>
      </c>
      <c r="GM37">
        <v>-8.89406904761905</v>
      </c>
      <c r="GN37">
        <v>-18.145249870129799</v>
      </c>
      <c r="GO37">
        <v>1.8750216921231699</v>
      </c>
      <c r="GP37">
        <v>0</v>
      </c>
      <c r="GQ37">
        <v>520.57005882352905</v>
      </c>
      <c r="GR37">
        <v>-148.70377374933301</v>
      </c>
      <c r="GS37">
        <v>14.615701697632799</v>
      </c>
      <c r="GT37">
        <v>0</v>
      </c>
      <c r="GU37">
        <v>4.1986128571428596</v>
      </c>
      <c r="GV37">
        <v>1.1688342857142899</v>
      </c>
      <c r="GW37">
        <v>0.11890274589896099</v>
      </c>
      <c r="GX37">
        <v>0</v>
      </c>
      <c r="GY37">
        <v>0</v>
      </c>
      <c r="GZ37">
        <v>3</v>
      </c>
      <c r="HA37" t="s">
        <v>312</v>
      </c>
      <c r="HB37">
        <v>2.8581599999999998</v>
      </c>
      <c r="HC37">
        <v>2.7589800000000002</v>
      </c>
      <c r="HD37">
        <v>8.6649599999999993E-2</v>
      </c>
      <c r="HE37">
        <v>8.7821800000000005E-2</v>
      </c>
      <c r="HF37">
        <v>0.12031699999999999</v>
      </c>
      <c r="HG37">
        <v>0.108166</v>
      </c>
      <c r="HH37">
        <v>24940.5</v>
      </c>
      <c r="HI37">
        <v>19607.2</v>
      </c>
      <c r="HJ37">
        <v>28611.1</v>
      </c>
      <c r="HK37">
        <v>22482.799999999999</v>
      </c>
      <c r="HL37">
        <v>41223.599999999999</v>
      </c>
      <c r="HM37">
        <v>31789.1</v>
      </c>
      <c r="HN37">
        <v>53385.5</v>
      </c>
      <c r="HO37">
        <v>40255.199999999997</v>
      </c>
      <c r="HP37">
        <v>1.46732</v>
      </c>
      <c r="HQ37">
        <v>2.5763500000000001</v>
      </c>
      <c r="HR37">
        <v>4.98071E-2</v>
      </c>
      <c r="HS37">
        <v>-8.7972700000000001E-2</v>
      </c>
      <c r="HT37">
        <v>27.949200000000001</v>
      </c>
      <c r="HU37">
        <v>26.3538</v>
      </c>
      <c r="HV37">
        <v>42.540999999999997</v>
      </c>
      <c r="HW37">
        <v>34.090000000000003</v>
      </c>
      <c r="HX37">
        <v>22.678100000000001</v>
      </c>
      <c r="HY37">
        <v>62.796500000000002</v>
      </c>
      <c r="HZ37">
        <v>0</v>
      </c>
      <c r="IA37">
        <v>2</v>
      </c>
      <c r="IB37">
        <v>0.18182899999999999</v>
      </c>
      <c r="IC37">
        <v>0</v>
      </c>
      <c r="ID37">
        <v>20.260000000000002</v>
      </c>
      <c r="IE37">
        <v>5.25143</v>
      </c>
      <c r="IF37">
        <v>11.9854</v>
      </c>
      <c r="IG37">
        <v>4.9816000000000003</v>
      </c>
      <c r="IH37">
        <v>3.2976999999999999</v>
      </c>
      <c r="II37">
        <v>9999</v>
      </c>
      <c r="IJ37">
        <v>9999</v>
      </c>
      <c r="IK37">
        <v>9999</v>
      </c>
      <c r="IL37">
        <v>999.9</v>
      </c>
      <c r="IM37">
        <v>4.9703900000000001</v>
      </c>
      <c r="IN37">
        <v>1.8745400000000001</v>
      </c>
      <c r="IO37">
        <v>1.87073</v>
      </c>
      <c r="IP37">
        <v>1.8745400000000001</v>
      </c>
      <c r="IQ37">
        <v>1.87042</v>
      </c>
      <c r="IR37">
        <v>1.87365</v>
      </c>
      <c r="IS37">
        <v>1.8757600000000001</v>
      </c>
      <c r="IT37">
        <v>1.8742300000000001</v>
      </c>
      <c r="IU37">
        <v>0</v>
      </c>
      <c r="IV37">
        <v>0</v>
      </c>
      <c r="IW37">
        <v>0</v>
      </c>
      <c r="IX37">
        <v>0</v>
      </c>
      <c r="IY37" t="s">
        <v>303</v>
      </c>
      <c r="IZ37" t="s">
        <v>304</v>
      </c>
      <c r="JA37" t="s">
        <v>305</v>
      </c>
      <c r="JB37" t="s">
        <v>305</v>
      </c>
      <c r="JC37" t="s">
        <v>305</v>
      </c>
      <c r="JD37" t="s">
        <v>305</v>
      </c>
      <c r="JE37">
        <v>0</v>
      </c>
      <c r="JF37">
        <v>100</v>
      </c>
      <c r="JG37">
        <v>100</v>
      </c>
      <c r="JH37">
        <v>-0.188</v>
      </c>
      <c r="JI37">
        <v>1.1398999999999999</v>
      </c>
      <c r="JJ37">
        <v>-1.9404448357930499</v>
      </c>
      <c r="JK37">
        <v>3.7615693108519802E-3</v>
      </c>
      <c r="JL37">
        <v>2.0286125053024199E-6</v>
      </c>
      <c r="JM37">
        <v>-2.8431522489916698E-10</v>
      </c>
      <c r="JN37">
        <v>1.13992948613311</v>
      </c>
      <c r="JO37">
        <v>0</v>
      </c>
      <c r="JP37">
        <v>0</v>
      </c>
      <c r="JQ37">
        <v>0</v>
      </c>
      <c r="JR37">
        <v>3</v>
      </c>
      <c r="JS37">
        <v>2024</v>
      </c>
      <c r="JT37">
        <v>2</v>
      </c>
      <c r="JU37">
        <v>24</v>
      </c>
      <c r="JV37">
        <v>68750.5</v>
      </c>
      <c r="JW37">
        <v>68750.600000000006</v>
      </c>
      <c r="JX37">
        <v>1.34521</v>
      </c>
      <c r="JY37">
        <v>2.4377399999999998</v>
      </c>
      <c r="JZ37">
        <v>2.1484399999999999</v>
      </c>
      <c r="KA37">
        <v>2.6196299999999999</v>
      </c>
      <c r="KB37">
        <v>2.2497600000000002</v>
      </c>
      <c r="KC37">
        <v>2.4890099999999999</v>
      </c>
      <c r="KD37">
        <v>37.0747</v>
      </c>
      <c r="KE37">
        <v>15.051399999999999</v>
      </c>
      <c r="KF37">
        <v>18</v>
      </c>
      <c r="KG37">
        <v>245.26300000000001</v>
      </c>
      <c r="KH37">
        <v>1123.67</v>
      </c>
      <c r="KI37">
        <v>29.543500000000002</v>
      </c>
      <c r="KJ37">
        <v>29.953900000000001</v>
      </c>
      <c r="KK37">
        <v>30.0001</v>
      </c>
      <c r="KL37">
        <v>29.841100000000001</v>
      </c>
      <c r="KM37">
        <v>29.7211</v>
      </c>
      <c r="KN37">
        <v>26.974599999999999</v>
      </c>
      <c r="KO37">
        <v>-30</v>
      </c>
      <c r="KP37">
        <v>-30</v>
      </c>
      <c r="KQ37">
        <v>-999.9</v>
      </c>
      <c r="KR37">
        <v>400</v>
      </c>
      <c r="KS37">
        <v>0</v>
      </c>
      <c r="KT37">
        <v>101.557</v>
      </c>
      <c r="KU37">
        <v>86.413899999999998</v>
      </c>
    </row>
    <row r="38" spans="1:307" x14ac:dyDescent="0.35">
      <c r="A38">
        <f t="shared" si="50"/>
        <v>17</v>
      </c>
      <c r="B38">
        <v>7</v>
      </c>
      <c r="C38" t="s">
        <v>522</v>
      </c>
      <c r="D38" t="s">
        <v>526</v>
      </c>
      <c r="E38">
        <v>1</v>
      </c>
      <c r="F38">
        <v>1</v>
      </c>
      <c r="G38">
        <v>37</v>
      </c>
      <c r="H38">
        <v>1681988402.0999999</v>
      </c>
      <c r="I38">
        <v>4701.0999999046298</v>
      </c>
      <c r="J38" t="s">
        <v>413</v>
      </c>
      <c r="K38" t="s">
        <v>414</v>
      </c>
      <c r="L38" s="6">
        <f t="shared" si="47"/>
        <v>8.4606481481481755E-3</v>
      </c>
      <c r="M38">
        <v>15</v>
      </c>
      <c r="N38">
        <f t="shared" si="51"/>
        <v>2.3995703205676948</v>
      </c>
      <c r="O38">
        <f t="shared" si="52"/>
        <v>2.2851296921521316</v>
      </c>
      <c r="P38" s="1">
        <f t="shared" si="53"/>
        <v>0.81900465408819689</v>
      </c>
      <c r="Q38">
        <f t="shared" si="54"/>
        <v>0.42166538934858577</v>
      </c>
      <c r="R38">
        <f t="shared" si="55"/>
        <v>1.7888918725726877</v>
      </c>
      <c r="S38">
        <v>1681988394.0999999</v>
      </c>
      <c r="T38">
        <f t="shared" si="56"/>
        <v>3.8200085652327254E-3</v>
      </c>
      <c r="U38">
        <f t="shared" si="57"/>
        <v>3.8200085652327256</v>
      </c>
      <c r="V38">
        <f t="shared" si="58"/>
        <v>9.1663791774468315</v>
      </c>
      <c r="W38">
        <f t="shared" si="59"/>
        <v>393.24239999999998</v>
      </c>
      <c r="X38">
        <f t="shared" si="60"/>
        <v>322.06735578481232</v>
      </c>
      <c r="Y38">
        <f t="shared" si="61"/>
        <v>32.475411773907865</v>
      </c>
      <c r="Z38">
        <f t="shared" si="62"/>
        <v>39.652292098465487</v>
      </c>
      <c r="AA38" s="1">
        <f t="shared" si="63"/>
        <v>9.1663791774468315</v>
      </c>
      <c r="AB38" s="1">
        <f t="shared" si="64"/>
        <v>0.2459053673080534</v>
      </c>
      <c r="AC38">
        <f>IF(LEFT(DX38,1)&lt;&gt;"0",IF(LEFT(DX38,1)="1",3,DY38),[1]Measurements!$D$5+[1]Measurements!$E$5*(EP38*EI38/([1]Measurements!$K$5*1000))+[1]Measurements!$F$5*(EP38*EI38/([1]Measurements!$K$5*1000))*MAX(MIN(DV38,[1]Measurements!$J$5),[1]Measurements!$I$5)*MAX(MIN(DV38,[1]Measurements!$J$5),[1]Measurements!$I$5)+[1]Measurements!$G$5*MAX(MIN(DV38,[1]Measurements!$J$5),[1]Measurements!$I$5)*(EP38*EI38/([1]Measurements!$K$5*1000))+[1]Measurements!$H$5*(EP38*EI38/([1]Measurements!$K$5*1000))*(EP38*EI38/([1]Measurements!$K$5*1000)))</f>
        <v>3.0230709462347001</v>
      </c>
      <c r="AD38">
        <f t="shared" si="65"/>
        <v>0.23530874899221654</v>
      </c>
      <c r="AE38">
        <f t="shared" si="66"/>
        <v>0.1479819786630438</v>
      </c>
      <c r="AF38">
        <f t="shared" si="67"/>
        <v>193.7975709805103</v>
      </c>
      <c r="AG38">
        <f>(EK38+(AF38+2*0.95*0.0000000567*(((EK38+[1]Measurements!$B$7)+273)^4-(EK38+273)^4)-44100*T38)/(1.84*29.3*AC38+8*0.95*0.0000000567*(EK38+273)^3))</f>
        <v>30.490492359788664</v>
      </c>
      <c r="AH38">
        <f>([1]Measurements!$C$7*EL38+[1]Measurements!$D$7*EM38+[1]Measurements!$E$7*AG38)</f>
        <v>29.63036</v>
      </c>
      <c r="AI38">
        <f t="shared" si="68"/>
        <v>4.1708252327790349</v>
      </c>
      <c r="AJ38">
        <f t="shared" si="69"/>
        <v>59.569075949798425</v>
      </c>
      <c r="AK38">
        <f t="shared" si="70"/>
        <v>2.5887472732633463</v>
      </c>
      <c r="AL38">
        <f t="shared" si="71"/>
        <v>4.3457905498567779</v>
      </c>
      <c r="AM38">
        <f t="shared" si="72"/>
        <v>1.5820779595156886</v>
      </c>
      <c r="AN38" s="1">
        <f t="shared" si="73"/>
        <v>-168.46237772676318</v>
      </c>
      <c r="AO38" s="1">
        <f t="shared" si="74"/>
        <v>116.59031687050303</v>
      </c>
      <c r="AP38" s="1">
        <f>2*0.95*0.0000000567*(((EK38+[1]Measurements!$B$7)+273)^4-(AH38+273)^4)</f>
        <v>8.5743740974455473</v>
      </c>
      <c r="AQ38">
        <f t="shared" si="75"/>
        <v>150.49988422169571</v>
      </c>
      <c r="AR38">
        <f t="shared" si="76"/>
        <v>7.8260047321441562</v>
      </c>
      <c r="AS38">
        <f t="shared" si="77"/>
        <v>3.4247529840521382</v>
      </c>
      <c r="AT38">
        <v>409.54077484139401</v>
      </c>
      <c r="AU38">
        <v>403.15896969697002</v>
      </c>
      <c r="AV38">
        <v>-5.4414640706712897E-2</v>
      </c>
      <c r="AW38">
        <v>66.597415595509702</v>
      </c>
      <c r="AX38" s="1">
        <f t="shared" si="78"/>
        <v>3.8200085652327256</v>
      </c>
      <c r="AY38">
        <v>23.217610767307701</v>
      </c>
      <c r="AZ38">
        <v>25.783493706293701</v>
      </c>
      <c r="BA38">
        <v>1.5533496503496899E-2</v>
      </c>
      <c r="BB38">
        <v>77.180000000000007</v>
      </c>
      <c r="BC38">
        <v>22</v>
      </c>
      <c r="BD38">
        <v>8</v>
      </c>
      <c r="BE38">
        <f>IF(BC38*[1]Measurements!$H$13&gt;=BG38,1,(BG38/(BG38-BC38*[1]Measurements!$H$13)))</f>
        <v>1</v>
      </c>
      <c r="BF38">
        <f t="shared" si="79"/>
        <v>0</v>
      </c>
      <c r="BG38">
        <f>MAX(0,([1]Measurements!$B$13+[1]Measurements!$C$13*EP38)/(1+[1]Measurements!$D$13*EP38)*EI38/(EK38+273)*[1]Measurements!$E$13)</f>
        <v>52672.67149371867</v>
      </c>
      <c r="BH38" t="s">
        <v>297</v>
      </c>
      <c r="BI38">
        <v>10288.9</v>
      </c>
      <c r="BJ38">
        <v>1.016</v>
      </c>
      <c r="BK38">
        <v>4.5720000000000001</v>
      </c>
      <c r="BL38">
        <f t="shared" si="80"/>
        <v>0.77777777777777779</v>
      </c>
      <c r="BM38">
        <v>-1</v>
      </c>
      <c r="BN38" t="s">
        <v>415</v>
      </c>
      <c r="BO38">
        <v>10150.6</v>
      </c>
      <c r="BP38">
        <v>747.39088461538495</v>
      </c>
      <c r="BQ38">
        <v>822.69541002181404</v>
      </c>
      <c r="BR38">
        <f t="shared" si="81"/>
        <v>9.1533907311373452E-2</v>
      </c>
      <c r="BS38">
        <v>0.5</v>
      </c>
      <c r="BT38">
        <f t="shared" si="82"/>
        <v>1009.1543401971554</v>
      </c>
      <c r="BU38">
        <f t="shared" si="83"/>
        <v>9.1663791774468315</v>
      </c>
      <c r="BV38">
        <f t="shared" si="84"/>
        <v>46.18591991923833</v>
      </c>
      <c r="BW38">
        <f t="shared" si="85"/>
        <v>1.0074156917821566E-2</v>
      </c>
      <c r="BX38">
        <f t="shared" si="86"/>
        <v>-0.99444265770258911</v>
      </c>
      <c r="BY38">
        <f t="shared" si="87"/>
        <v>1.3042148661598223</v>
      </c>
      <c r="BZ38" t="s">
        <v>299</v>
      </c>
      <c r="CA38">
        <v>0</v>
      </c>
      <c r="CB38">
        <f t="shared" si="88"/>
        <v>1.3042148661598223</v>
      </c>
      <c r="CC38">
        <f t="shared" si="89"/>
        <v>0.9984147050654808</v>
      </c>
      <c r="CD38">
        <f t="shared" si="90"/>
        <v>9.1679245955587366E-2</v>
      </c>
      <c r="CE38">
        <f t="shared" si="91"/>
        <v>-250.3602215303508</v>
      </c>
      <c r="CF38">
        <f t="shared" si="92"/>
        <v>9.1647088253592593E-2</v>
      </c>
      <c r="CG38">
        <f t="shared" si="93"/>
        <v>-230.06845051232116</v>
      </c>
      <c r="CH38">
        <f t="shared" si="94"/>
        <v>1.5998246426985989E-4</v>
      </c>
      <c r="CI38">
        <f t="shared" si="95"/>
        <v>0.99984001753573015</v>
      </c>
      <c r="CJ38">
        <v>642</v>
      </c>
      <c r="CK38">
        <v>290</v>
      </c>
      <c r="CL38">
        <v>804.96</v>
      </c>
      <c r="CM38">
        <v>95</v>
      </c>
      <c r="CN38">
        <v>10150.6</v>
      </c>
      <c r="CO38">
        <v>805.12</v>
      </c>
      <c r="CP38">
        <v>-0.16</v>
      </c>
      <c r="CQ38">
        <v>300</v>
      </c>
      <c r="CR38">
        <v>24.1</v>
      </c>
      <c r="CS38">
        <v>822.69541002181404</v>
      </c>
      <c r="CT38">
        <v>1.660987625388</v>
      </c>
      <c r="CU38">
        <v>-17.839100305221901</v>
      </c>
      <c r="CV38">
        <v>1.48490646516326</v>
      </c>
      <c r="CW38">
        <v>0.83751824246352002</v>
      </c>
      <c r="CX38">
        <v>-7.3904756395995596E-3</v>
      </c>
      <c r="CY38">
        <v>290</v>
      </c>
      <c r="CZ38">
        <v>805.83</v>
      </c>
      <c r="DA38">
        <v>855</v>
      </c>
      <c r="DB38">
        <v>10105.200000000001</v>
      </c>
      <c r="DC38">
        <v>805.04</v>
      </c>
      <c r="DD38">
        <v>0.79</v>
      </c>
      <c r="DR38">
        <f>[1]Measurements!$B$11*EQ38+[1]Measurements!$C$11*ER38+[1]Measurements!$F$11*FC38*(1-FF38)</f>
        <v>1199.9659999999999</v>
      </c>
      <c r="DS38">
        <f t="shared" si="96"/>
        <v>1009.1543401971554</v>
      </c>
      <c r="DT38">
        <f>([1]Measurements!$B$11*[1]Measurements!$D$9+[1]Measurements!$C$11*[1]Measurements!$D$9+[1]Measurements!$F$11*((FP38+FH38)/MAX(FP38+FH38+FQ38, 0.1)*[1]Measurements!$I$9+FQ38/MAX(FP38+FH38+FQ38, 0.1)*[1]Measurements!$J$9))/([1]Measurements!$B$11+[1]Measurements!$C$11+[1]Measurements!$F$11)</f>
        <v>0.84098577809467556</v>
      </c>
      <c r="DU38">
        <f>([1]Measurements!$B$11*[1]Measurements!$K$9+[1]Measurements!$C$11*[1]Measurements!$K$9+[1]Measurements!$F$11*((FP38+FH38)/MAX(FP38+FH38+FQ38, 0.1)*[1]Measurements!$P$9+FQ38/MAX(FP38+FH38+FQ38, 0.1)*[1]Measurements!$Q$9))/([1]Measurements!$B$11+[1]Measurements!$C$11+[1]Measurements!$F$11)</f>
        <v>0.16150255172272407</v>
      </c>
      <c r="DV38">
        <v>2</v>
      </c>
      <c r="DW38">
        <v>0.5</v>
      </c>
      <c r="DX38" t="s">
        <v>300</v>
      </c>
      <c r="DY38">
        <v>2</v>
      </c>
      <c r="DZ38" t="b">
        <v>1</v>
      </c>
      <c r="EA38">
        <v>1681988394.0999999</v>
      </c>
      <c r="EB38">
        <v>393.24239999999998</v>
      </c>
      <c r="EC38">
        <v>400.00139999999999</v>
      </c>
      <c r="ED38">
        <v>25.673300000000001</v>
      </c>
      <c r="EE38">
        <v>23.21454</v>
      </c>
      <c r="EF38">
        <v>393.40640000000002</v>
      </c>
      <c r="EG38">
        <v>24.516639999999999</v>
      </c>
      <c r="EH38">
        <v>271.42366666666697</v>
      </c>
      <c r="EI38">
        <v>100.7342</v>
      </c>
      <c r="EJ38">
        <v>0.10002361999999999</v>
      </c>
      <c r="EK38">
        <v>30.3457266666667</v>
      </c>
      <c r="EL38">
        <v>29.63036</v>
      </c>
      <c r="EM38">
        <v>24.102926666666701</v>
      </c>
      <c r="EN38">
        <v>0</v>
      </c>
      <c r="EO38">
        <v>0</v>
      </c>
      <c r="EP38">
        <v>9998.9633333333295</v>
      </c>
      <c r="EQ38">
        <v>0</v>
      </c>
      <c r="ER38">
        <v>282.84780000000001</v>
      </c>
      <c r="ES38">
        <v>-6.7589473333333299</v>
      </c>
      <c r="ET38">
        <v>403.60413333333298</v>
      </c>
      <c r="EU38">
        <v>409.50793333333303</v>
      </c>
      <c r="EV38">
        <v>2.4587573333333301</v>
      </c>
      <c r="EW38">
        <v>400.00139999999999</v>
      </c>
      <c r="EX38">
        <v>23.21454</v>
      </c>
      <c r="EY38">
        <v>2.5861793333333298</v>
      </c>
      <c r="EZ38">
        <v>2.338498</v>
      </c>
      <c r="FA38">
        <v>21.5792066666667</v>
      </c>
      <c r="FB38">
        <v>19.94408</v>
      </c>
      <c r="FC38">
        <v>1199.9659999999999</v>
      </c>
      <c r="FD38">
        <v>0.96700533333333305</v>
      </c>
      <c r="FE38">
        <v>3.2994419999999997E-2</v>
      </c>
      <c r="FF38">
        <v>0</v>
      </c>
      <c r="FG38">
        <v>749.24813333333304</v>
      </c>
      <c r="FH38">
        <v>4.9997999999999996</v>
      </c>
      <c r="FI38">
        <v>9251.7246666666706</v>
      </c>
      <c r="FJ38">
        <v>11589.8666666667</v>
      </c>
      <c r="FK38">
        <v>37.533066666666699</v>
      </c>
      <c r="FL38">
        <v>39.212200000000003</v>
      </c>
      <c r="FM38">
        <v>38.074599999999997</v>
      </c>
      <c r="FN38">
        <v>39.074599999999997</v>
      </c>
      <c r="FO38">
        <v>40.186999999999998</v>
      </c>
      <c r="FP38">
        <v>1155.5360000000001</v>
      </c>
      <c r="FQ38">
        <v>39.43</v>
      </c>
      <c r="FR38">
        <v>0</v>
      </c>
      <c r="FS38">
        <v>730.09999990463302</v>
      </c>
      <c r="FT38">
        <v>0</v>
      </c>
      <c r="FU38">
        <v>747.39088461538495</v>
      </c>
      <c r="FV38">
        <v>-160.15196592187201</v>
      </c>
      <c r="FW38">
        <v>-1956.08102707428</v>
      </c>
      <c r="FX38">
        <v>9229.5896153846206</v>
      </c>
      <c r="FY38">
        <v>15</v>
      </c>
      <c r="FZ38">
        <v>0</v>
      </c>
      <c r="GA38" t="s">
        <v>301</v>
      </c>
      <c r="GB38">
        <v>1677862641</v>
      </c>
      <c r="GC38">
        <v>1677862632</v>
      </c>
      <c r="GD38">
        <v>0</v>
      </c>
      <c r="GE38">
        <v>1.395</v>
      </c>
      <c r="GF38">
        <v>0.15</v>
      </c>
      <c r="GG38">
        <v>3.0830000000000002</v>
      </c>
      <c r="GH38">
        <v>0.99099999999999999</v>
      </c>
      <c r="GI38">
        <v>401</v>
      </c>
      <c r="GJ38">
        <v>15</v>
      </c>
      <c r="GK38">
        <v>0.55000000000000004</v>
      </c>
      <c r="GL38">
        <v>0.16</v>
      </c>
      <c r="GM38">
        <v>-6.4440076190476203</v>
      </c>
      <c r="GN38">
        <v>-5.7838644155844197</v>
      </c>
      <c r="GO38">
        <v>0.59469923533949398</v>
      </c>
      <c r="GP38">
        <v>0</v>
      </c>
      <c r="GQ38">
        <v>758.15370588235305</v>
      </c>
      <c r="GR38">
        <v>-178.01207036722101</v>
      </c>
      <c r="GS38">
        <v>17.515233646120802</v>
      </c>
      <c r="GT38">
        <v>0</v>
      </c>
      <c r="GU38">
        <v>2.4084242857142901</v>
      </c>
      <c r="GV38">
        <v>0.97182000000000102</v>
      </c>
      <c r="GW38">
        <v>9.8299324203045907E-2</v>
      </c>
      <c r="GX38">
        <v>0</v>
      </c>
      <c r="GY38">
        <v>0</v>
      </c>
      <c r="GZ38">
        <v>3</v>
      </c>
      <c r="HA38" t="s">
        <v>312</v>
      </c>
      <c r="HB38">
        <v>2.86348</v>
      </c>
      <c r="HC38">
        <v>2.7592699999999999</v>
      </c>
      <c r="HD38">
        <v>8.7373999999999993E-2</v>
      </c>
      <c r="HE38">
        <v>8.7860800000000003E-2</v>
      </c>
      <c r="HF38">
        <v>0.11451699999999999</v>
      </c>
      <c r="HG38">
        <v>0.10817400000000001</v>
      </c>
      <c r="HH38">
        <v>24928.400000000001</v>
      </c>
      <c r="HI38">
        <v>19612.8</v>
      </c>
      <c r="HJ38">
        <v>28619</v>
      </c>
      <c r="HK38">
        <v>22489.4</v>
      </c>
      <c r="HL38">
        <v>41506.5</v>
      </c>
      <c r="HM38">
        <v>31797.9</v>
      </c>
      <c r="HN38">
        <v>53399.3</v>
      </c>
      <c r="HO38">
        <v>40266.300000000003</v>
      </c>
      <c r="HP38">
        <v>1.43842</v>
      </c>
      <c r="HQ38">
        <v>2.5743499999999999</v>
      </c>
      <c r="HR38">
        <v>7.2251999999999997E-2</v>
      </c>
      <c r="HS38">
        <v>-0.14394499999999999</v>
      </c>
      <c r="HT38">
        <v>28.4922</v>
      </c>
      <c r="HU38">
        <v>26.291499999999999</v>
      </c>
      <c r="HV38">
        <v>42.765999999999998</v>
      </c>
      <c r="HW38">
        <v>33.959000000000003</v>
      </c>
      <c r="HX38">
        <v>22.631799999999998</v>
      </c>
      <c r="HY38">
        <v>62.596499999999999</v>
      </c>
      <c r="HZ38">
        <v>0</v>
      </c>
      <c r="IA38">
        <v>2</v>
      </c>
      <c r="IB38">
        <v>0.16833300000000001</v>
      </c>
      <c r="IC38">
        <v>0</v>
      </c>
      <c r="ID38">
        <v>20.264700000000001</v>
      </c>
      <c r="IE38">
        <v>5.2508299999999997</v>
      </c>
      <c r="IF38">
        <v>11.9839</v>
      </c>
      <c r="IG38">
        <v>4.9817999999999998</v>
      </c>
      <c r="IH38">
        <v>3.29752</v>
      </c>
      <c r="II38">
        <v>9999</v>
      </c>
      <c r="IJ38">
        <v>9999</v>
      </c>
      <c r="IK38">
        <v>9999</v>
      </c>
      <c r="IL38">
        <v>999.9</v>
      </c>
      <c r="IM38">
        <v>4.97037</v>
      </c>
      <c r="IN38">
        <v>1.87456</v>
      </c>
      <c r="IO38">
        <v>1.8707400000000001</v>
      </c>
      <c r="IP38">
        <v>1.8745400000000001</v>
      </c>
      <c r="IQ38">
        <v>1.87043</v>
      </c>
      <c r="IR38">
        <v>1.8736299999999999</v>
      </c>
      <c r="IS38">
        <v>1.8757600000000001</v>
      </c>
      <c r="IT38">
        <v>1.8742399999999999</v>
      </c>
      <c r="IU38">
        <v>0</v>
      </c>
      <c r="IV38">
        <v>0</v>
      </c>
      <c r="IW38">
        <v>0</v>
      </c>
      <c r="IX38">
        <v>0</v>
      </c>
      <c r="IY38" t="s">
        <v>303</v>
      </c>
      <c r="IZ38" t="s">
        <v>304</v>
      </c>
      <c r="JA38" t="s">
        <v>305</v>
      </c>
      <c r="JB38" t="s">
        <v>305</v>
      </c>
      <c r="JC38" t="s">
        <v>305</v>
      </c>
      <c r="JD38" t="s">
        <v>305</v>
      </c>
      <c r="JE38">
        <v>0</v>
      </c>
      <c r="JF38">
        <v>100</v>
      </c>
      <c r="JG38">
        <v>100</v>
      </c>
      <c r="JH38">
        <v>-0.16600000000000001</v>
      </c>
      <c r="JI38">
        <v>1.1588000000000001</v>
      </c>
      <c r="JJ38">
        <v>-1.9404448357930499</v>
      </c>
      <c r="JK38">
        <v>3.7615693108519802E-3</v>
      </c>
      <c r="JL38">
        <v>2.0286125053024199E-6</v>
      </c>
      <c r="JM38">
        <v>-2.8431522489916698E-10</v>
      </c>
      <c r="JN38">
        <v>0.442181787969469</v>
      </c>
      <c r="JO38">
        <v>5.99824452263635E-2</v>
      </c>
      <c r="JP38">
        <v>-2.0351725269219302E-3</v>
      </c>
      <c r="JQ38">
        <v>3.1702326575559498E-5</v>
      </c>
      <c r="JR38">
        <v>3</v>
      </c>
      <c r="JS38">
        <v>2024</v>
      </c>
      <c r="JT38">
        <v>2</v>
      </c>
      <c r="JU38">
        <v>24</v>
      </c>
      <c r="JV38">
        <v>68762.7</v>
      </c>
      <c r="JW38">
        <v>68762.8</v>
      </c>
      <c r="JX38">
        <v>1.34521</v>
      </c>
      <c r="JY38">
        <v>2.4414099999999999</v>
      </c>
      <c r="JZ38">
        <v>2.1484399999999999</v>
      </c>
      <c r="KA38">
        <v>2.6196299999999999</v>
      </c>
      <c r="KB38">
        <v>2.2497600000000002</v>
      </c>
      <c r="KC38">
        <v>2.4877899999999999</v>
      </c>
      <c r="KD38">
        <v>37.050899999999999</v>
      </c>
      <c r="KE38">
        <v>14.9026</v>
      </c>
      <c r="KF38">
        <v>18</v>
      </c>
      <c r="KG38">
        <v>234.31200000000001</v>
      </c>
      <c r="KH38">
        <v>1118.3</v>
      </c>
      <c r="KI38">
        <v>29.907499999999999</v>
      </c>
      <c r="KJ38">
        <v>29.790199999999999</v>
      </c>
      <c r="KK38">
        <v>29.9998</v>
      </c>
      <c r="KL38">
        <v>29.6965</v>
      </c>
      <c r="KM38">
        <v>29.579000000000001</v>
      </c>
      <c r="KN38">
        <v>26.944700000000001</v>
      </c>
      <c r="KO38">
        <v>-30</v>
      </c>
      <c r="KP38">
        <v>-30</v>
      </c>
      <c r="KQ38">
        <v>-999.9</v>
      </c>
      <c r="KR38">
        <v>400</v>
      </c>
      <c r="KS38">
        <v>0</v>
      </c>
      <c r="KT38">
        <v>101.584</v>
      </c>
      <c r="KU38">
        <v>86.438199999999995</v>
      </c>
    </row>
    <row r="39" spans="1:307" x14ac:dyDescent="0.35">
      <c r="A39">
        <f t="shared" si="50"/>
        <v>17</v>
      </c>
      <c r="B39">
        <v>7</v>
      </c>
      <c r="C39" t="s">
        <v>522</v>
      </c>
      <c r="D39" t="s">
        <v>526</v>
      </c>
      <c r="E39">
        <v>1</v>
      </c>
      <c r="F39">
        <v>2</v>
      </c>
      <c r="G39">
        <v>38</v>
      </c>
      <c r="H39">
        <v>1681988473.0999999</v>
      </c>
      <c r="I39">
        <v>4772.0999999046298</v>
      </c>
      <c r="J39" t="s">
        <v>416</v>
      </c>
      <c r="K39" t="s">
        <v>417</v>
      </c>
      <c r="L39" s="6">
        <f t="shared" si="47"/>
        <v>8.217592592593137E-4</v>
      </c>
      <c r="M39">
        <v>15</v>
      </c>
      <c r="N39">
        <f t="shared" si="51"/>
        <v>2.8153224768561831</v>
      </c>
      <c r="O39">
        <f t="shared" si="52"/>
        <v>1.9910945168929335</v>
      </c>
      <c r="P39" s="1">
        <f t="shared" si="53"/>
        <v>0.78065227799252679</v>
      </c>
      <c r="Q39">
        <f t="shared" si="54"/>
        <v>0.45841471418022345</v>
      </c>
      <c r="R39">
        <f t="shared" si="55"/>
        <v>1.8099056195070575</v>
      </c>
      <c r="S39">
        <v>1681988465.0999999</v>
      </c>
      <c r="T39">
        <f t="shared" si="56"/>
        <v>3.5398343928005442E-3</v>
      </c>
      <c r="U39">
        <f t="shared" si="57"/>
        <v>3.539834392800544</v>
      </c>
      <c r="V39">
        <f t="shared" si="58"/>
        <v>9.9657753303999304</v>
      </c>
      <c r="W39">
        <f t="shared" si="59"/>
        <v>393.90233333333299</v>
      </c>
      <c r="X39">
        <f t="shared" si="60"/>
        <v>307.50075382323803</v>
      </c>
      <c r="Y39">
        <f t="shared" si="61"/>
        <v>31.005418176034425</v>
      </c>
      <c r="Z39">
        <f t="shared" si="62"/>
        <v>39.71732235991918</v>
      </c>
      <c r="AA39" s="1">
        <f t="shared" si="63"/>
        <v>9.9657753303999304</v>
      </c>
      <c r="AB39" s="1">
        <f t="shared" si="64"/>
        <v>0.21452443855150363</v>
      </c>
      <c r="AC39">
        <f>IF(LEFT(DX39,1)&lt;&gt;"0",IF(LEFT(DX39,1)="1",3,DY39),[1]Measurements!$D$5+[1]Measurements!$E$5*(EP39*EI39/([1]Measurements!$K$5*1000))+[1]Measurements!$F$5*(EP39*EI39/([1]Measurements!$K$5*1000))*MAX(MIN(DV39,[1]Measurements!$J$5),[1]Measurements!$I$5)*MAX(MIN(DV39,[1]Measurements!$J$5),[1]Measurements!$I$5)+[1]Measurements!$G$5*MAX(MIN(DV39,[1]Measurements!$J$5),[1]Measurements!$I$5)*(EP39*EI39/([1]Measurements!$K$5*1000))+[1]Measurements!$H$5*(EP39*EI39/([1]Measurements!$K$5*1000))*(EP39*EI39/([1]Measurements!$K$5*1000)))</f>
        <v>3.022987131908315</v>
      </c>
      <c r="AD39">
        <f t="shared" si="65"/>
        <v>0.20641161202797234</v>
      </c>
      <c r="AE39">
        <f t="shared" si="66"/>
        <v>0.12971059996255219</v>
      </c>
      <c r="AF39">
        <f t="shared" si="67"/>
        <v>193.80803578056819</v>
      </c>
      <c r="AG39">
        <f>(EK39+(AF39+2*0.95*0.0000000567*(((EK39+[1]Measurements!$B$7)+273)^4-(EK39+273)^4)-44100*T39)/(1.84*29.3*AC39+8*0.95*0.0000000567*(EK39+273)^3))</f>
        <v>30.565630952162209</v>
      </c>
      <c r="AH39">
        <f>([1]Measurements!$C$7*EL39+[1]Measurements!$D$7*EM39+[1]Measurements!$E$7*AG39)</f>
        <v>30.0355733333333</v>
      </c>
      <c r="AI39">
        <f t="shared" si="68"/>
        <v>4.2691629175914274</v>
      </c>
      <c r="AJ39">
        <f t="shared" si="69"/>
        <v>59.786779113937271</v>
      </c>
      <c r="AK39">
        <f t="shared" si="70"/>
        <v>2.5988741664249422</v>
      </c>
      <c r="AL39">
        <f t="shared" si="71"/>
        <v>4.3469044577099529</v>
      </c>
      <c r="AM39">
        <f t="shared" si="72"/>
        <v>1.6702887511664852</v>
      </c>
      <c r="AN39" s="1">
        <f t="shared" si="73"/>
        <v>-156.10669672250401</v>
      </c>
      <c r="AO39" s="1">
        <f t="shared" si="74"/>
        <v>51.276369805094184</v>
      </c>
      <c r="AP39" s="1">
        <f>2*0.95*0.0000000567*(((EK39+[1]Measurements!$B$7)+273)^4-(AH39+273)^4)</f>
        <v>3.7787601000207656</v>
      </c>
      <c r="AQ39">
        <f t="shared" si="75"/>
        <v>92.756468963179145</v>
      </c>
      <c r="AR39">
        <f t="shared" si="76"/>
        <v>6.9464058583742041</v>
      </c>
      <c r="AS39">
        <f t="shared" si="77"/>
        <v>3.488737375066425</v>
      </c>
      <c r="AT39">
        <v>409.54417141990598</v>
      </c>
      <c r="AU39">
        <v>403.28052121212102</v>
      </c>
      <c r="AV39">
        <v>-0.12302719548947</v>
      </c>
      <c r="AW39">
        <v>66.598025792925597</v>
      </c>
      <c r="AX39" s="1">
        <f t="shared" si="78"/>
        <v>3.539834392800544</v>
      </c>
      <c r="AY39">
        <v>23.292284597867098</v>
      </c>
      <c r="AZ39">
        <v>25.800795104895101</v>
      </c>
      <c r="BA39">
        <v>1.1117396449710599E-3</v>
      </c>
      <c r="BB39">
        <v>77.180000000000007</v>
      </c>
      <c r="BC39">
        <v>1</v>
      </c>
      <c r="BD39">
        <v>0</v>
      </c>
      <c r="BE39">
        <f>IF(BC39*[1]Measurements!$H$13&gt;=BG39,1,(BG39/(BG39-BC39*[1]Measurements!$H$13)))</f>
        <v>1</v>
      </c>
      <c r="BF39">
        <f t="shared" si="79"/>
        <v>0</v>
      </c>
      <c r="BG39">
        <f>MAX(0,([1]Measurements!$B$13+[1]Measurements!$C$13*EP39)/(1+[1]Measurements!$D$13*EP39)*EI39/(EK39+273)*[1]Measurements!$E$13)</f>
        <v>52669.255550404523</v>
      </c>
      <c r="BH39" t="s">
        <v>297</v>
      </c>
      <c r="BI39">
        <v>10288.9</v>
      </c>
      <c r="BJ39">
        <v>1.016</v>
      </c>
      <c r="BK39">
        <v>4.5720000000000001</v>
      </c>
      <c r="BL39">
        <f t="shared" si="80"/>
        <v>0.77777777777777779</v>
      </c>
      <c r="BM39">
        <v>-1</v>
      </c>
      <c r="BN39" t="s">
        <v>418</v>
      </c>
      <c r="BO39">
        <v>10119.9</v>
      </c>
      <c r="BP39">
        <v>731.23140000000001</v>
      </c>
      <c r="BQ39">
        <v>823.765505932471</v>
      </c>
      <c r="BR39">
        <f t="shared" si="81"/>
        <v>0.11233063932159426</v>
      </c>
      <c r="BS39">
        <v>0.5</v>
      </c>
      <c r="BT39">
        <f t="shared" si="82"/>
        <v>1009.207220197188</v>
      </c>
      <c r="BU39">
        <f t="shared" si="83"/>
        <v>9.9657753303999304</v>
      </c>
      <c r="BV39">
        <f t="shared" si="84"/>
        <v>56.682446126359544</v>
      </c>
      <c r="BW39">
        <f t="shared" si="85"/>
        <v>1.0865732141965194E-2</v>
      </c>
      <c r="BX39">
        <f t="shared" si="86"/>
        <v>-0.99444987685564146</v>
      </c>
      <c r="BY39">
        <f t="shared" si="87"/>
        <v>1.3042175519941139</v>
      </c>
      <c r="BZ39" t="s">
        <v>299</v>
      </c>
      <c r="CA39">
        <v>0</v>
      </c>
      <c r="CB39">
        <f t="shared" si="88"/>
        <v>1.3042175519941139</v>
      </c>
      <c r="CC39">
        <f t="shared" si="89"/>
        <v>0.99841676115034972</v>
      </c>
      <c r="CD39">
        <f t="shared" si="90"/>
        <v>0.11250876757334263</v>
      </c>
      <c r="CE39">
        <f t="shared" si="91"/>
        <v>-250.68789583357093</v>
      </c>
      <c r="CF39">
        <f t="shared" si="92"/>
        <v>0.1124693546033754</v>
      </c>
      <c r="CG39">
        <f t="shared" si="93"/>
        <v>-230.36937737133604</v>
      </c>
      <c r="CH39">
        <f t="shared" si="94"/>
        <v>2.0066959572903964E-4</v>
      </c>
      <c r="CI39">
        <f t="shared" si="95"/>
        <v>0.99979933040427094</v>
      </c>
      <c r="CJ39">
        <v>643</v>
      </c>
      <c r="CK39">
        <v>290</v>
      </c>
      <c r="CL39">
        <v>802.08</v>
      </c>
      <c r="CM39">
        <v>235</v>
      </c>
      <c r="CN39">
        <v>10119.9</v>
      </c>
      <c r="CO39">
        <v>801.2</v>
      </c>
      <c r="CP39">
        <v>0.88</v>
      </c>
      <c r="CQ39">
        <v>300</v>
      </c>
      <c r="CR39">
        <v>24.1</v>
      </c>
      <c r="CS39">
        <v>823.765505932471</v>
      </c>
      <c r="CT39">
        <v>1.6273617064166399</v>
      </c>
      <c r="CU39">
        <v>-22.833511558573701</v>
      </c>
      <c r="CV39">
        <v>1.4532558214326201</v>
      </c>
      <c r="CW39">
        <v>0.89813217876468998</v>
      </c>
      <c r="CX39">
        <v>-7.3822093437152497E-3</v>
      </c>
      <c r="CY39">
        <v>290</v>
      </c>
      <c r="CZ39">
        <v>802.83</v>
      </c>
      <c r="DA39">
        <v>835</v>
      </c>
      <c r="DB39">
        <v>10094.700000000001</v>
      </c>
      <c r="DC39">
        <v>801.15</v>
      </c>
      <c r="DD39">
        <v>1.68</v>
      </c>
      <c r="DR39">
        <f>[1]Measurements!$B$11*EQ39+[1]Measurements!$C$11*ER39+[1]Measurements!$F$11*FC39*(1-FF39)</f>
        <v>1200.02866666667</v>
      </c>
      <c r="DS39">
        <f t="shared" si="96"/>
        <v>1009.207220197188</v>
      </c>
      <c r="DT39">
        <f>([1]Measurements!$B$11*[1]Measurements!$D$9+[1]Measurements!$C$11*[1]Measurements!$D$9+[1]Measurements!$F$11*((FP39+FH39)/MAX(FP39+FH39+FQ39, 0.1)*[1]Measurements!$I$9+FQ39/MAX(FP39+FH39+FQ39, 0.1)*[1]Measurements!$J$9))/([1]Measurements!$B$11+[1]Measurements!$C$11+[1]Measurements!$F$11)</f>
        <v>0.84098592661162974</v>
      </c>
      <c r="DU39">
        <f>([1]Measurements!$B$11*[1]Measurements!$K$9+[1]Measurements!$C$11*[1]Measurements!$K$9+[1]Measurements!$F$11*((FP39+FH39)/MAX(FP39+FH39+FQ39, 0.1)*[1]Measurements!$P$9+FQ39/MAX(FP39+FH39+FQ39, 0.1)*[1]Measurements!$Q$9))/([1]Measurements!$B$11+[1]Measurements!$C$11+[1]Measurements!$F$11)</f>
        <v>0.16150283836044554</v>
      </c>
      <c r="DV39">
        <v>2</v>
      </c>
      <c r="DW39">
        <v>0.5</v>
      </c>
      <c r="DX39" t="s">
        <v>300</v>
      </c>
      <c r="DY39">
        <v>2</v>
      </c>
      <c r="DZ39" t="b">
        <v>1</v>
      </c>
      <c r="EA39">
        <v>1681988465.0999999</v>
      </c>
      <c r="EB39">
        <v>393.90233333333299</v>
      </c>
      <c r="EC39">
        <v>399.98513333333301</v>
      </c>
      <c r="ED39">
        <v>25.774713333333299</v>
      </c>
      <c r="EE39">
        <v>23.290006666666699</v>
      </c>
      <c r="EF39">
        <v>394.06279999999998</v>
      </c>
      <c r="EG39">
        <v>24.616333333333301</v>
      </c>
      <c r="EH39">
        <v>273.57886666666701</v>
      </c>
      <c r="EI39">
        <v>100.730466666667</v>
      </c>
      <c r="EJ39">
        <v>9.9914366666666699E-2</v>
      </c>
      <c r="EK39">
        <v>30.350200000000001</v>
      </c>
      <c r="EL39">
        <v>30.0355733333333</v>
      </c>
      <c r="EM39">
        <v>24.388546666666699</v>
      </c>
      <c r="EN39">
        <v>0</v>
      </c>
      <c r="EO39">
        <v>0</v>
      </c>
      <c r="EP39">
        <v>9998.8273333333309</v>
      </c>
      <c r="EQ39">
        <v>0</v>
      </c>
      <c r="ER39">
        <v>303.94446666666698</v>
      </c>
      <c r="ES39">
        <v>-6.082738</v>
      </c>
      <c r="ET39">
        <v>404.323466666667</v>
      </c>
      <c r="EU39">
        <v>409.52280000000002</v>
      </c>
      <c r="EV39">
        <v>2.4846906666666699</v>
      </c>
      <c r="EW39">
        <v>399.98513333333301</v>
      </c>
      <c r="EX39">
        <v>23.290006666666699</v>
      </c>
      <c r="EY39">
        <v>2.5962986666666699</v>
      </c>
      <c r="EZ39">
        <v>2.3460153333333298</v>
      </c>
      <c r="FA39">
        <v>21.6431066666667</v>
      </c>
      <c r="FB39">
        <v>19.9958733333333</v>
      </c>
      <c r="FC39">
        <v>1200.02866666667</v>
      </c>
      <c r="FD39">
        <v>0.96699806666666699</v>
      </c>
      <c r="FE39">
        <v>3.3002273333333297E-2</v>
      </c>
      <c r="FF39">
        <v>0</v>
      </c>
      <c r="FG39">
        <v>733.54593333333298</v>
      </c>
      <c r="FH39">
        <v>4.9997999999999996</v>
      </c>
      <c r="FI39">
        <v>9098.0633333333299</v>
      </c>
      <c r="FJ39">
        <v>11590.4666666667</v>
      </c>
      <c r="FK39">
        <v>37.457999999999998</v>
      </c>
      <c r="FL39">
        <v>39.074599999999997</v>
      </c>
      <c r="FM39">
        <v>37.949599999999997</v>
      </c>
      <c r="FN39">
        <v>38.941200000000002</v>
      </c>
      <c r="FO39">
        <v>40.070399999999999</v>
      </c>
      <c r="FP39">
        <v>1155.5906666666699</v>
      </c>
      <c r="FQ39">
        <v>39.438000000000002</v>
      </c>
      <c r="FR39">
        <v>0</v>
      </c>
      <c r="FS39">
        <v>69.5</v>
      </c>
      <c r="FT39">
        <v>0</v>
      </c>
      <c r="FU39">
        <v>731.23140000000001</v>
      </c>
      <c r="FV39">
        <v>-222.48707657707999</v>
      </c>
      <c r="FW39">
        <v>-2727.8623034737898</v>
      </c>
      <c r="FX39">
        <v>9070.2900000000009</v>
      </c>
      <c r="FY39">
        <v>15</v>
      </c>
      <c r="FZ39">
        <v>0</v>
      </c>
      <c r="GA39" t="s">
        <v>301</v>
      </c>
      <c r="GB39">
        <v>1677862641</v>
      </c>
      <c r="GC39">
        <v>1677862632</v>
      </c>
      <c r="GD39">
        <v>0</v>
      </c>
      <c r="GE39">
        <v>1.395</v>
      </c>
      <c r="GF39">
        <v>0.15</v>
      </c>
      <c r="GG39">
        <v>3.0830000000000002</v>
      </c>
      <c r="GH39">
        <v>0.99099999999999999</v>
      </c>
      <c r="GI39">
        <v>401</v>
      </c>
      <c r="GJ39">
        <v>15</v>
      </c>
      <c r="GK39">
        <v>0.55000000000000004</v>
      </c>
      <c r="GL39">
        <v>0.16</v>
      </c>
      <c r="GM39">
        <v>-5.4372365</v>
      </c>
      <c r="GN39">
        <v>-13.534402556391001</v>
      </c>
      <c r="GO39">
        <v>1.33239788244831</v>
      </c>
      <c r="GP39">
        <v>0</v>
      </c>
      <c r="GQ39">
        <v>745.69091176470602</v>
      </c>
      <c r="GR39">
        <v>-255.30055006175499</v>
      </c>
      <c r="GS39">
        <v>25.1771999744022</v>
      </c>
      <c r="GT39">
        <v>0</v>
      </c>
      <c r="GU39">
        <v>2.4747819999999998</v>
      </c>
      <c r="GV39">
        <v>0.21912902255639</v>
      </c>
      <c r="GW39">
        <v>2.1236068280168999E-2</v>
      </c>
      <c r="GX39">
        <v>0</v>
      </c>
      <c r="GY39">
        <v>0</v>
      </c>
      <c r="GZ39">
        <v>3</v>
      </c>
      <c r="HA39" t="s">
        <v>312</v>
      </c>
      <c r="HB39">
        <v>2.8639100000000002</v>
      </c>
      <c r="HC39">
        <v>2.7592699999999999</v>
      </c>
      <c r="HD39">
        <v>8.73858E-2</v>
      </c>
      <c r="HE39">
        <v>8.7874800000000003E-2</v>
      </c>
      <c r="HF39">
        <v>0.11454499999999999</v>
      </c>
      <c r="HG39">
        <v>0.108422</v>
      </c>
      <c r="HH39">
        <v>24931.3</v>
      </c>
      <c r="HI39">
        <v>19615.599999999999</v>
      </c>
      <c r="HJ39">
        <v>28622.3</v>
      </c>
      <c r="HK39">
        <v>22492.6</v>
      </c>
      <c r="HL39">
        <v>41509.199999999997</v>
      </c>
      <c r="HM39">
        <v>31793.1</v>
      </c>
      <c r="HN39">
        <v>53404.5</v>
      </c>
      <c r="HO39">
        <v>40271.300000000003</v>
      </c>
      <c r="HP39">
        <v>1.4950699999999999</v>
      </c>
      <c r="HQ39">
        <v>2.5759300000000001</v>
      </c>
      <c r="HR39">
        <v>0.106934</v>
      </c>
      <c r="HS39">
        <v>-0.12887599999999999</v>
      </c>
      <c r="HT39">
        <v>28.316700000000001</v>
      </c>
      <c r="HU39">
        <v>26.113099999999999</v>
      </c>
      <c r="HV39">
        <v>42.895000000000003</v>
      </c>
      <c r="HW39">
        <v>33.929000000000002</v>
      </c>
      <c r="HX39">
        <v>22.663499999999999</v>
      </c>
      <c r="HY39">
        <v>62.036499999999997</v>
      </c>
      <c r="HZ39">
        <v>0</v>
      </c>
      <c r="IA39">
        <v>2</v>
      </c>
      <c r="IB39">
        <v>0.163247</v>
      </c>
      <c r="IC39">
        <v>0</v>
      </c>
      <c r="ID39">
        <v>20.266200000000001</v>
      </c>
      <c r="IE39">
        <v>5.2518799999999999</v>
      </c>
      <c r="IF39">
        <v>11.983599999999999</v>
      </c>
      <c r="IG39">
        <v>4.9817</v>
      </c>
      <c r="IH39">
        <v>3.2976000000000001</v>
      </c>
      <c r="II39">
        <v>9999</v>
      </c>
      <c r="IJ39">
        <v>9999</v>
      </c>
      <c r="IK39">
        <v>9999</v>
      </c>
      <c r="IL39">
        <v>999.9</v>
      </c>
      <c r="IM39">
        <v>4.97037</v>
      </c>
      <c r="IN39">
        <v>1.8745700000000001</v>
      </c>
      <c r="IO39">
        <v>1.87073</v>
      </c>
      <c r="IP39">
        <v>1.8745400000000001</v>
      </c>
      <c r="IQ39">
        <v>1.87043</v>
      </c>
      <c r="IR39">
        <v>1.87364</v>
      </c>
      <c r="IS39">
        <v>1.8757600000000001</v>
      </c>
      <c r="IT39">
        <v>1.8742399999999999</v>
      </c>
      <c r="IU39">
        <v>0</v>
      </c>
      <c r="IV39">
        <v>0</v>
      </c>
      <c r="IW39">
        <v>0</v>
      </c>
      <c r="IX39">
        <v>0</v>
      </c>
      <c r="IY39" t="s">
        <v>303</v>
      </c>
      <c r="IZ39" t="s">
        <v>304</v>
      </c>
      <c r="JA39" t="s">
        <v>305</v>
      </c>
      <c r="JB39" t="s">
        <v>305</v>
      </c>
      <c r="JC39" t="s">
        <v>305</v>
      </c>
      <c r="JD39" t="s">
        <v>305</v>
      </c>
      <c r="JE39">
        <v>0</v>
      </c>
      <c r="JF39">
        <v>100</v>
      </c>
      <c r="JG39">
        <v>100</v>
      </c>
      <c r="JH39">
        <v>-0.16600000000000001</v>
      </c>
      <c r="JI39">
        <v>1.1589</v>
      </c>
      <c r="JJ39">
        <v>-1.9404448357930499</v>
      </c>
      <c r="JK39">
        <v>3.7615693108519802E-3</v>
      </c>
      <c r="JL39">
        <v>2.0286125053024199E-6</v>
      </c>
      <c r="JM39">
        <v>-2.8431522489916698E-10</v>
      </c>
      <c r="JN39">
        <v>0.442181787969469</v>
      </c>
      <c r="JO39">
        <v>5.99824452263635E-2</v>
      </c>
      <c r="JP39">
        <v>-2.0351725269219302E-3</v>
      </c>
      <c r="JQ39">
        <v>3.1702326575559498E-5</v>
      </c>
      <c r="JR39">
        <v>3</v>
      </c>
      <c r="JS39">
        <v>2024</v>
      </c>
      <c r="JT39">
        <v>2</v>
      </c>
      <c r="JU39">
        <v>24</v>
      </c>
      <c r="JV39">
        <v>68763.899999999994</v>
      </c>
      <c r="JW39">
        <v>68764</v>
      </c>
      <c r="JX39">
        <v>1.34521</v>
      </c>
      <c r="JY39">
        <v>2.4365199999999998</v>
      </c>
      <c r="JZ39">
        <v>2.1484399999999999</v>
      </c>
      <c r="KA39">
        <v>2.6196299999999999</v>
      </c>
      <c r="KB39">
        <v>2.2497600000000002</v>
      </c>
      <c r="KC39">
        <v>2.4523899999999998</v>
      </c>
      <c r="KD39">
        <v>37.050899999999999</v>
      </c>
      <c r="KE39">
        <v>14.885</v>
      </c>
      <c r="KF39">
        <v>18</v>
      </c>
      <c r="KG39">
        <v>254.964</v>
      </c>
      <c r="KH39">
        <v>1119.6400000000001</v>
      </c>
      <c r="KI39">
        <v>29.882999999999999</v>
      </c>
      <c r="KJ39">
        <v>29.7318</v>
      </c>
      <c r="KK39">
        <v>29.999700000000001</v>
      </c>
      <c r="KL39">
        <v>29.648800000000001</v>
      </c>
      <c r="KM39">
        <v>29.540400000000002</v>
      </c>
      <c r="KN39">
        <v>26.947199999999999</v>
      </c>
      <c r="KO39">
        <v>-30</v>
      </c>
      <c r="KP39">
        <v>-30</v>
      </c>
      <c r="KQ39">
        <v>-999.9</v>
      </c>
      <c r="KR39">
        <v>400</v>
      </c>
      <c r="KS39">
        <v>0</v>
      </c>
      <c r="KT39">
        <v>101.59399999999999</v>
      </c>
      <c r="KU39">
        <v>86.449600000000004</v>
      </c>
    </row>
    <row r="40" spans="1:307" x14ac:dyDescent="0.35">
      <c r="A40">
        <f t="shared" si="50"/>
        <v>17</v>
      </c>
      <c r="B40">
        <v>7</v>
      </c>
      <c r="C40" t="s">
        <v>522</v>
      </c>
      <c r="D40" t="s">
        <v>526</v>
      </c>
      <c r="E40">
        <v>1</v>
      </c>
      <c r="F40">
        <v>3</v>
      </c>
      <c r="G40">
        <v>39</v>
      </c>
      <c r="H40">
        <v>1681988551.0999999</v>
      </c>
      <c r="I40">
        <v>4850.0999999046298</v>
      </c>
      <c r="J40" t="s">
        <v>419</v>
      </c>
      <c r="K40" t="s">
        <v>420</v>
      </c>
      <c r="L40" s="6">
        <f t="shared" si="47"/>
        <v>9.0277777777780788E-4</v>
      </c>
      <c r="M40">
        <v>15</v>
      </c>
      <c r="N40">
        <f t="shared" si="51"/>
        <v>2.6658363074469649</v>
      </c>
      <c r="O40">
        <f t="shared" si="52"/>
        <v>2.5930019504613848</v>
      </c>
      <c r="P40" s="1">
        <f t="shared" si="53"/>
        <v>0.84794832197556091</v>
      </c>
      <c r="Q40">
        <f t="shared" si="54"/>
        <v>0.83048495269846889</v>
      </c>
      <c r="R40">
        <f t="shared" si="55"/>
        <v>3.400653597757064</v>
      </c>
      <c r="S40">
        <v>1681988542.5999999</v>
      </c>
      <c r="T40">
        <f t="shared" si="56"/>
        <v>6.7722149051556548E-3</v>
      </c>
      <c r="U40">
        <f t="shared" si="57"/>
        <v>6.7722149051556544</v>
      </c>
      <c r="V40">
        <f t="shared" si="58"/>
        <v>18.053616375997446</v>
      </c>
      <c r="W40">
        <f t="shared" si="59"/>
        <v>385.70681250000001</v>
      </c>
      <c r="X40">
        <f t="shared" si="60"/>
        <v>327.05944443391729</v>
      </c>
      <c r="Y40">
        <f t="shared" si="61"/>
        <v>32.977444503216837</v>
      </c>
      <c r="Z40">
        <f t="shared" si="62"/>
        <v>38.890865927283826</v>
      </c>
      <c r="AA40" s="1">
        <f t="shared" si="63"/>
        <v>18.053616375997446</v>
      </c>
      <c r="AB40" s="1">
        <f t="shared" si="64"/>
        <v>0.61175257791189153</v>
      </c>
      <c r="AC40">
        <f>IF(LEFT(DX40,1)&lt;&gt;"0",IF(LEFT(DX40,1)="1",3,DY40),[1]Measurements!$D$5+[1]Measurements!$E$5*(EP40*EI40/([1]Measurements!$K$5*1000))+[1]Measurements!$F$5*(EP40*EI40/([1]Measurements!$K$5*1000))*MAX(MIN(DV40,[1]Measurements!$J$5),[1]Measurements!$I$5)*MAX(MIN(DV40,[1]Measurements!$J$5),[1]Measurements!$I$5)+[1]Measurements!$G$5*MAX(MIN(DV40,[1]Measurements!$J$5),[1]Measurements!$I$5)*(EP40*EI40/([1]Measurements!$K$5*1000))+[1]Measurements!$H$5*(EP40*EI40/([1]Measurements!$K$5*1000))*(EP40*EI40/([1]Measurements!$K$5*1000)))</f>
        <v>3.0225912497910281</v>
      </c>
      <c r="AD40">
        <f t="shared" si="65"/>
        <v>0.55037833417582493</v>
      </c>
      <c r="AE40">
        <f t="shared" si="66"/>
        <v>0.34898615548246698</v>
      </c>
      <c r="AF40">
        <f t="shared" si="67"/>
        <v>193.79928713060454</v>
      </c>
      <c r="AG40">
        <f>(EK40+(AF40+2*0.95*0.0000000567*(((EK40+[1]Measurements!$B$7)+273)^4-(EK40+273)^4)-44100*T40)/(1.84*29.3*AC40+8*0.95*0.0000000567*(EK40+273)^3))</f>
        <v>29.706781180129646</v>
      </c>
      <c r="AH40">
        <f>([1]Measurements!$C$7*EL40+[1]Measurements!$D$7*EM40+[1]Measurements!$E$7*AG40)</f>
        <v>29.010918749999998</v>
      </c>
      <c r="AI40">
        <f t="shared" si="68"/>
        <v>4.0243145031950025</v>
      </c>
      <c r="AJ40">
        <f t="shared" si="69"/>
        <v>65.171423403879857</v>
      </c>
      <c r="AK40">
        <f t="shared" si="70"/>
        <v>2.825778733618054</v>
      </c>
      <c r="AL40">
        <f t="shared" si="71"/>
        <v>4.3359168574639826</v>
      </c>
      <c r="AM40">
        <f t="shared" si="72"/>
        <v>1.1985357695769485</v>
      </c>
      <c r="AN40" s="1">
        <f t="shared" si="73"/>
        <v>-298.65467731736436</v>
      </c>
      <c r="AO40" s="1">
        <f t="shared" si="74"/>
        <v>211.04368391724987</v>
      </c>
      <c r="AP40" s="1">
        <f>2*0.95*0.0000000567*(((EK40+[1]Measurements!$B$7)+273)^4-(AH40+273)^4)</f>
        <v>15.472648256514988</v>
      </c>
      <c r="AQ40">
        <f t="shared" si="75"/>
        <v>121.66094198700503</v>
      </c>
      <c r="AR40">
        <f t="shared" si="76"/>
        <v>17.175730860966574</v>
      </c>
      <c r="AS40">
        <f t="shared" si="77"/>
        <v>6.6238788821236394</v>
      </c>
      <c r="AT40">
        <v>409.57381976453303</v>
      </c>
      <c r="AU40">
        <v>396.47452727272702</v>
      </c>
      <c r="AV40">
        <v>-2.87118452279151E-2</v>
      </c>
      <c r="AW40">
        <v>66.601065985610205</v>
      </c>
      <c r="AX40" s="1">
        <f t="shared" si="78"/>
        <v>6.7722149051556544</v>
      </c>
      <c r="AY40">
        <v>23.371072048461599</v>
      </c>
      <c r="AZ40">
        <v>28.072616083916099</v>
      </c>
      <c r="BA40">
        <v>5.4747412587446897E-3</v>
      </c>
      <c r="BB40">
        <v>77.180000000000007</v>
      </c>
      <c r="BC40">
        <v>0</v>
      </c>
      <c r="BD40">
        <v>0</v>
      </c>
      <c r="BE40">
        <f>IF(BC40*[1]Measurements!$H$13&gt;=BG40,1,(BG40/(BG40-BC40*[1]Measurements!$H$13)))</f>
        <v>1</v>
      </c>
      <c r="BF40">
        <f t="shared" si="79"/>
        <v>0</v>
      </c>
      <c r="BG40">
        <f>MAX(0,([1]Measurements!$B$13+[1]Measurements!$C$13*EP40)/(1+[1]Measurements!$D$13*EP40)*EI40/(EK40+273)*[1]Measurements!$E$13)</f>
        <v>52664.827114855478</v>
      </c>
      <c r="BH40" t="s">
        <v>297</v>
      </c>
      <c r="BI40">
        <v>10288.9</v>
      </c>
      <c r="BJ40">
        <v>1.016</v>
      </c>
      <c r="BK40">
        <v>4.5720000000000001</v>
      </c>
      <c r="BL40">
        <f t="shared" si="80"/>
        <v>0.77777777777777779</v>
      </c>
      <c r="BM40">
        <v>-1</v>
      </c>
      <c r="BN40" t="s">
        <v>421</v>
      </c>
      <c r="BO40">
        <v>10133.700000000001</v>
      </c>
      <c r="BP40">
        <v>766.65669230769197</v>
      </c>
      <c r="BQ40">
        <v>964.39754946892901</v>
      </c>
      <c r="BR40">
        <f t="shared" si="81"/>
        <v>0.20504081254678452</v>
      </c>
      <c r="BS40">
        <v>0.5</v>
      </c>
      <c r="BT40">
        <f t="shared" si="82"/>
        <v>1009.1606251972042</v>
      </c>
      <c r="BU40">
        <f t="shared" si="83"/>
        <v>18.053616375997446</v>
      </c>
      <c r="BV40">
        <f t="shared" si="84"/>
        <v>103.45955729032791</v>
      </c>
      <c r="BW40">
        <f t="shared" si="85"/>
        <v>1.8880657746901394E-2</v>
      </c>
      <c r="BX40">
        <f t="shared" si="86"/>
        <v>-0.99525921648959215</v>
      </c>
      <c r="BY40">
        <f t="shared" si="87"/>
        <v>1.3045187311743516</v>
      </c>
      <c r="BZ40" t="s">
        <v>299</v>
      </c>
      <c r="CA40">
        <v>0</v>
      </c>
      <c r="CB40">
        <f t="shared" si="88"/>
        <v>1.3045187311743516</v>
      </c>
      <c r="CC40">
        <f t="shared" si="89"/>
        <v>0.99864732264003298</v>
      </c>
      <c r="CD40">
        <f t="shared" si="90"/>
        <v>0.20531854229052238</v>
      </c>
      <c r="CE40">
        <f t="shared" si="91"/>
        <v>-293.75089572094038</v>
      </c>
      <c r="CF40">
        <f t="shared" si="92"/>
        <v>0.20525705237996628</v>
      </c>
      <c r="CG40">
        <f t="shared" si="93"/>
        <v>-269.91719613861898</v>
      </c>
      <c r="CH40">
        <f t="shared" si="94"/>
        <v>3.4936352472079291E-4</v>
      </c>
      <c r="CI40">
        <f t="shared" si="95"/>
        <v>0.99965063647527919</v>
      </c>
      <c r="CJ40">
        <v>644</v>
      </c>
      <c r="CK40">
        <v>290</v>
      </c>
      <c r="CL40">
        <v>925.43</v>
      </c>
      <c r="CM40">
        <v>105</v>
      </c>
      <c r="CN40">
        <v>10133.700000000001</v>
      </c>
      <c r="CO40">
        <v>922.26</v>
      </c>
      <c r="CP40">
        <v>3.17</v>
      </c>
      <c r="CQ40">
        <v>300</v>
      </c>
      <c r="CR40">
        <v>24.1</v>
      </c>
      <c r="CS40">
        <v>964.39754946892901</v>
      </c>
      <c r="CT40">
        <v>1.71438646321737</v>
      </c>
      <c r="CU40">
        <v>-42.705977694786803</v>
      </c>
      <c r="CV40">
        <v>1.53038439761082</v>
      </c>
      <c r="CW40">
        <v>0.96529116139571403</v>
      </c>
      <c r="CX40">
        <v>-7.3792338153503998E-3</v>
      </c>
      <c r="CY40">
        <v>290</v>
      </c>
      <c r="CZ40">
        <v>921.12</v>
      </c>
      <c r="DA40">
        <v>825</v>
      </c>
      <c r="DB40">
        <v>10091.4</v>
      </c>
      <c r="DC40">
        <v>922.08</v>
      </c>
      <c r="DD40">
        <v>-0.96</v>
      </c>
      <c r="DR40">
        <f>[1]Measurements!$B$11*EQ40+[1]Measurements!$C$11*ER40+[1]Measurements!$F$11*FC40*(1-FF40)</f>
        <v>1199.973125</v>
      </c>
      <c r="DS40">
        <f t="shared" si="96"/>
        <v>1009.1606251972042</v>
      </c>
      <c r="DT40">
        <f>([1]Measurements!$B$11*[1]Measurements!$D$9+[1]Measurements!$C$11*[1]Measurements!$D$9+[1]Measurements!$F$11*((FP40+FH40)/MAX(FP40+FH40+FQ40, 0.1)*[1]Measurements!$I$9+FQ40/MAX(FP40+FH40+FQ40, 0.1)*[1]Measurements!$J$9))/([1]Measurements!$B$11+[1]Measurements!$C$11+[1]Measurements!$F$11)</f>
        <v>0.84098602224712682</v>
      </c>
      <c r="DU40">
        <f>([1]Measurements!$B$11*[1]Measurements!$K$9+[1]Measurements!$C$11*[1]Measurements!$K$9+[1]Measurements!$F$11*((FP40+FH40)/MAX(FP40+FH40+FQ40, 0.1)*[1]Measurements!$P$9+FQ40/MAX(FP40+FH40+FQ40, 0.1)*[1]Measurements!$Q$9))/([1]Measurements!$B$11+[1]Measurements!$C$11+[1]Measurements!$F$11)</f>
        <v>0.16150302293695498</v>
      </c>
      <c r="DV40">
        <v>2</v>
      </c>
      <c r="DW40">
        <v>0.5</v>
      </c>
      <c r="DX40" t="s">
        <v>300</v>
      </c>
      <c r="DY40">
        <v>2</v>
      </c>
      <c r="DZ40" t="b">
        <v>1</v>
      </c>
      <c r="EA40">
        <v>1681988542.5999999</v>
      </c>
      <c r="EB40">
        <v>385.70681250000001</v>
      </c>
      <c r="EC40">
        <v>399.98318749999999</v>
      </c>
      <c r="ED40">
        <v>28.025143750000002</v>
      </c>
      <c r="EE40">
        <v>23.366656249999998</v>
      </c>
      <c r="EF40">
        <v>385.91</v>
      </c>
      <c r="EG40">
        <v>26.885224999999998</v>
      </c>
      <c r="EH40">
        <v>276.40918749999997</v>
      </c>
      <c r="EI40">
        <v>100.7300625</v>
      </c>
      <c r="EJ40">
        <v>0.10006200625</v>
      </c>
      <c r="EK40">
        <v>30.30603125</v>
      </c>
      <c r="EL40">
        <v>29.010918749999998</v>
      </c>
      <c r="EM40">
        <v>26.162687500000001</v>
      </c>
      <c r="EN40">
        <v>0</v>
      </c>
      <c r="EO40">
        <v>0</v>
      </c>
      <c r="EP40">
        <v>9996.4750000000004</v>
      </c>
      <c r="EQ40">
        <v>0</v>
      </c>
      <c r="ER40">
        <v>293.04943750000001</v>
      </c>
      <c r="ES40">
        <v>-14.27636875</v>
      </c>
      <c r="ET40">
        <v>396.82818750000001</v>
      </c>
      <c r="EU40">
        <v>409.55318749999998</v>
      </c>
      <c r="EV40">
        <v>4.6585012499999996</v>
      </c>
      <c r="EW40">
        <v>399.98318749999999</v>
      </c>
      <c r="EX40">
        <v>23.366656249999998</v>
      </c>
      <c r="EY40">
        <v>2.822975</v>
      </c>
      <c r="EZ40">
        <v>2.3537243750000001</v>
      </c>
      <c r="FA40">
        <v>23.01905</v>
      </c>
      <c r="FB40">
        <v>20.048881250000001</v>
      </c>
      <c r="FC40">
        <v>1199.973125</v>
      </c>
      <c r="FD40">
        <v>0.96699468749999995</v>
      </c>
      <c r="FE40">
        <v>3.3005375000000003E-2</v>
      </c>
      <c r="FF40">
        <v>0</v>
      </c>
      <c r="FG40">
        <v>768.44412499999999</v>
      </c>
      <c r="FH40">
        <v>4.9997999999999996</v>
      </c>
      <c r="FI40">
        <v>9511.0718749999996</v>
      </c>
      <c r="FJ40">
        <v>11589.9</v>
      </c>
      <c r="FK40">
        <v>37.375</v>
      </c>
      <c r="FL40">
        <v>38.988187500000002</v>
      </c>
      <c r="FM40">
        <v>37.859250000000003</v>
      </c>
      <c r="FN40">
        <v>38.875</v>
      </c>
      <c r="FO40">
        <v>40</v>
      </c>
      <c r="FP40">
        <v>1155.5331249999999</v>
      </c>
      <c r="FQ40">
        <v>39.44</v>
      </c>
      <c r="FR40">
        <v>0</v>
      </c>
      <c r="FS40">
        <v>76.900000095367403</v>
      </c>
      <c r="FT40">
        <v>0</v>
      </c>
      <c r="FU40">
        <v>766.65669230769197</v>
      </c>
      <c r="FV40">
        <v>-87.200888944978999</v>
      </c>
      <c r="FW40">
        <v>-1070.2676929561501</v>
      </c>
      <c r="FX40">
        <v>9488.9442307692298</v>
      </c>
      <c r="FY40">
        <v>15</v>
      </c>
      <c r="FZ40">
        <v>0</v>
      </c>
      <c r="GA40" t="s">
        <v>301</v>
      </c>
      <c r="GB40">
        <v>1677862641</v>
      </c>
      <c r="GC40">
        <v>1677862632</v>
      </c>
      <c r="GD40">
        <v>0</v>
      </c>
      <c r="GE40">
        <v>1.395</v>
      </c>
      <c r="GF40">
        <v>0.15</v>
      </c>
      <c r="GG40">
        <v>3.0830000000000002</v>
      </c>
      <c r="GH40">
        <v>0.99099999999999999</v>
      </c>
      <c r="GI40">
        <v>401</v>
      </c>
      <c r="GJ40">
        <v>15</v>
      </c>
      <c r="GK40">
        <v>0.55000000000000004</v>
      </c>
      <c r="GL40">
        <v>0.16</v>
      </c>
      <c r="GM40">
        <v>-14.06493</v>
      </c>
      <c r="GN40">
        <v>-5.1819609022556197</v>
      </c>
      <c r="GO40">
        <v>0.51822904405291703</v>
      </c>
      <c r="GP40">
        <v>0</v>
      </c>
      <c r="GQ40">
        <v>772.41747058823501</v>
      </c>
      <c r="GR40">
        <v>-94.976867836274394</v>
      </c>
      <c r="GS40">
        <v>9.3378594512601296</v>
      </c>
      <c r="GT40">
        <v>0</v>
      </c>
      <c r="GU40">
        <v>4.6405269999999996</v>
      </c>
      <c r="GV40">
        <v>0.46181684210525897</v>
      </c>
      <c r="GW40">
        <v>4.5451982806033797E-2</v>
      </c>
      <c r="GX40">
        <v>0</v>
      </c>
      <c r="GY40">
        <v>0</v>
      </c>
      <c r="GZ40">
        <v>3</v>
      </c>
      <c r="HA40" t="s">
        <v>312</v>
      </c>
      <c r="HB40">
        <v>2.8694700000000002</v>
      </c>
      <c r="HC40">
        <v>2.75943</v>
      </c>
      <c r="HD40">
        <v>8.6140800000000003E-2</v>
      </c>
      <c r="HE40">
        <v>8.7870599999999993E-2</v>
      </c>
      <c r="HF40">
        <v>0.121849</v>
      </c>
      <c r="HG40">
        <v>0.108683</v>
      </c>
      <c r="HH40">
        <v>24968.799999999999</v>
      </c>
      <c r="HI40">
        <v>19615.2</v>
      </c>
      <c r="HJ40">
        <v>28626</v>
      </c>
      <c r="HK40">
        <v>22491.7</v>
      </c>
      <c r="HL40">
        <v>41170.300000000003</v>
      </c>
      <c r="HM40">
        <v>31783</v>
      </c>
      <c r="HN40">
        <v>53409.2</v>
      </c>
      <c r="HO40">
        <v>40270.199999999997</v>
      </c>
      <c r="HP40">
        <v>1.5107999999999999</v>
      </c>
      <c r="HQ40">
        <v>2.5731299999999999</v>
      </c>
      <c r="HR40">
        <v>4.9695400000000001E-2</v>
      </c>
      <c r="HS40">
        <v>-5.1017899999999998E-2</v>
      </c>
      <c r="HT40">
        <v>28.2255</v>
      </c>
      <c r="HU40">
        <v>26.606400000000001</v>
      </c>
      <c r="HV40">
        <v>43.058999999999997</v>
      </c>
      <c r="HW40">
        <v>33.898000000000003</v>
      </c>
      <c r="HX40">
        <v>22.709800000000001</v>
      </c>
      <c r="HY40">
        <v>62.426499999999997</v>
      </c>
      <c r="HZ40">
        <v>0</v>
      </c>
      <c r="IA40">
        <v>2</v>
      </c>
      <c r="IB40">
        <v>0.15953800000000001</v>
      </c>
      <c r="IC40">
        <v>0</v>
      </c>
      <c r="ID40">
        <v>20.265699999999999</v>
      </c>
      <c r="IE40">
        <v>5.2479899999999997</v>
      </c>
      <c r="IF40">
        <v>11.9848</v>
      </c>
      <c r="IG40">
        <v>4.9817499999999999</v>
      </c>
      <c r="IH40">
        <v>3.2977300000000001</v>
      </c>
      <c r="II40">
        <v>9999</v>
      </c>
      <c r="IJ40">
        <v>9999</v>
      </c>
      <c r="IK40">
        <v>9999</v>
      </c>
      <c r="IL40">
        <v>999.9</v>
      </c>
      <c r="IM40">
        <v>4.9703799999999996</v>
      </c>
      <c r="IN40">
        <v>1.87456</v>
      </c>
      <c r="IO40">
        <v>1.87073</v>
      </c>
      <c r="IP40">
        <v>1.8745400000000001</v>
      </c>
      <c r="IQ40">
        <v>1.8704499999999999</v>
      </c>
      <c r="IR40">
        <v>1.87364</v>
      </c>
      <c r="IS40">
        <v>1.8757600000000001</v>
      </c>
      <c r="IT40">
        <v>1.8742399999999999</v>
      </c>
      <c r="IU40">
        <v>0</v>
      </c>
      <c r="IV40">
        <v>0</v>
      </c>
      <c r="IW40">
        <v>0</v>
      </c>
      <c r="IX40">
        <v>0</v>
      </c>
      <c r="IY40" t="s">
        <v>303</v>
      </c>
      <c r="IZ40" t="s">
        <v>304</v>
      </c>
      <c r="JA40" t="s">
        <v>305</v>
      </c>
      <c r="JB40" t="s">
        <v>305</v>
      </c>
      <c r="JC40" t="s">
        <v>305</v>
      </c>
      <c r="JD40" t="s">
        <v>305</v>
      </c>
      <c r="JE40">
        <v>0</v>
      </c>
      <c r="JF40">
        <v>100</v>
      </c>
      <c r="JG40">
        <v>100</v>
      </c>
      <c r="JH40">
        <v>-0.20499999999999999</v>
      </c>
      <c r="JI40">
        <v>1.1398999999999999</v>
      </c>
      <c r="JJ40">
        <v>-1.9404448357930499</v>
      </c>
      <c r="JK40">
        <v>3.7615693108519802E-3</v>
      </c>
      <c r="JL40">
        <v>2.0286125053024199E-6</v>
      </c>
      <c r="JM40">
        <v>-2.8431522489916698E-10</v>
      </c>
      <c r="JN40">
        <v>1.13992948613311</v>
      </c>
      <c r="JO40">
        <v>0</v>
      </c>
      <c r="JP40">
        <v>0</v>
      </c>
      <c r="JQ40">
        <v>0</v>
      </c>
      <c r="JR40">
        <v>3</v>
      </c>
      <c r="JS40">
        <v>2024</v>
      </c>
      <c r="JT40">
        <v>2</v>
      </c>
      <c r="JU40">
        <v>24</v>
      </c>
      <c r="JV40">
        <v>68765.2</v>
      </c>
      <c r="JW40">
        <v>68765.3</v>
      </c>
      <c r="JX40">
        <v>1.34399</v>
      </c>
      <c r="JY40">
        <v>2.4438499999999999</v>
      </c>
      <c r="JZ40">
        <v>2.1484399999999999</v>
      </c>
      <c r="KA40">
        <v>2.6196299999999999</v>
      </c>
      <c r="KB40">
        <v>2.2497600000000002</v>
      </c>
      <c r="KC40">
        <v>2.4279799999999998</v>
      </c>
      <c r="KD40">
        <v>37.050899999999999</v>
      </c>
      <c r="KE40">
        <v>14.8675</v>
      </c>
      <c r="KF40">
        <v>18</v>
      </c>
      <c r="KG40">
        <v>260.81900000000002</v>
      </c>
      <c r="KH40">
        <v>1115.3800000000001</v>
      </c>
      <c r="KI40">
        <v>29.866199999999999</v>
      </c>
      <c r="KJ40">
        <v>29.678699999999999</v>
      </c>
      <c r="KK40">
        <v>30.0001</v>
      </c>
      <c r="KL40">
        <v>29.610600000000002</v>
      </c>
      <c r="KM40">
        <v>29.510300000000001</v>
      </c>
      <c r="KN40">
        <v>26.9421</v>
      </c>
      <c r="KO40">
        <v>-30</v>
      </c>
      <c r="KP40">
        <v>-30</v>
      </c>
      <c r="KQ40">
        <v>-999.9</v>
      </c>
      <c r="KR40">
        <v>400</v>
      </c>
      <c r="KS40">
        <v>0</v>
      </c>
      <c r="KT40">
        <v>101.605</v>
      </c>
      <c r="KU40">
        <v>86.446799999999996</v>
      </c>
    </row>
    <row r="41" spans="1:307" x14ac:dyDescent="0.35">
      <c r="A41">
        <f t="shared" si="50"/>
        <v>17</v>
      </c>
      <c r="B41">
        <v>7</v>
      </c>
      <c r="C41" t="s">
        <v>522</v>
      </c>
      <c r="D41" t="s">
        <v>526</v>
      </c>
      <c r="E41">
        <v>2</v>
      </c>
      <c r="F41">
        <v>1</v>
      </c>
      <c r="G41">
        <v>40</v>
      </c>
      <c r="H41">
        <v>1681988702.0999999</v>
      </c>
      <c r="I41">
        <v>5001.0999999046298</v>
      </c>
      <c r="J41" t="s">
        <v>422</v>
      </c>
      <c r="K41" t="s">
        <v>423</v>
      </c>
      <c r="L41" s="6">
        <f t="shared" si="47"/>
        <v>1.7476851851851993E-3</v>
      </c>
      <c r="M41">
        <v>15</v>
      </c>
      <c r="N41">
        <f t="shared" si="51"/>
        <v>1.29727205267456</v>
      </c>
      <c r="O41">
        <f t="shared" si="52"/>
        <v>-15.984765772201875</v>
      </c>
      <c r="P41" s="1">
        <f t="shared" si="53"/>
        <v>0.86828705524878491</v>
      </c>
      <c r="Q41">
        <f t="shared" si="54"/>
        <v>5.636492215906086E-2</v>
      </c>
      <c r="R41">
        <f t="shared" si="55"/>
        <v>0.36300759727438076</v>
      </c>
      <c r="S41">
        <v>1681988694.0999999</v>
      </c>
      <c r="T41">
        <f t="shared" si="56"/>
        <v>9.4449623878240354E-4</v>
      </c>
      <c r="U41">
        <f t="shared" si="57"/>
        <v>0.94449623878240352</v>
      </c>
      <c r="V41">
        <f t="shared" si="58"/>
        <v>1.22526857442865</v>
      </c>
      <c r="W41">
        <f t="shared" si="59"/>
        <v>416.09266666666701</v>
      </c>
      <c r="X41">
        <f t="shared" si="60"/>
        <v>361.28787625061454</v>
      </c>
      <c r="Y41">
        <f t="shared" si="61"/>
        <v>36.431565621017533</v>
      </c>
      <c r="Z41">
        <f t="shared" si="62"/>
        <v>41.957973922090808</v>
      </c>
      <c r="AA41" s="1">
        <f t="shared" si="63"/>
        <v>1.22526857442865</v>
      </c>
      <c r="AB41" s="1">
        <f t="shared" si="64"/>
        <v>4.6831227365177544E-2</v>
      </c>
      <c r="AC41">
        <f>IF(LEFT(DX41,1)&lt;&gt;"0",IF(LEFT(DX41,1)="1",3,DY41),[1]Measurements!$D$5+[1]Measurements!$E$5*(EP41*EI41/([1]Measurements!$K$5*1000))+[1]Measurements!$F$5*(EP41*EI41/([1]Measurements!$K$5*1000))*MAX(MIN(DV41,[1]Measurements!$J$5),[1]Measurements!$I$5)*MAX(MIN(DV41,[1]Measurements!$J$5),[1]Measurements!$I$5)+[1]Measurements!$G$5*MAX(MIN(DV41,[1]Measurements!$J$5),[1]Measurements!$I$5)*(EP41*EI41/([1]Measurements!$K$5*1000))+[1]Measurements!$H$5*(EP41*EI41/([1]Measurements!$K$5*1000))*(EP41*EI41/([1]Measurements!$K$5*1000)))</f>
        <v>3.0238225854475842</v>
      </c>
      <c r="AD41">
        <f t="shared" si="65"/>
        <v>4.6431993783339592E-2</v>
      </c>
      <c r="AE41">
        <f t="shared" si="66"/>
        <v>2.9055581853046106E-2</v>
      </c>
      <c r="AF41">
        <f t="shared" si="67"/>
        <v>193.79442571206718</v>
      </c>
      <c r="AG41">
        <f>(EK41+(AF41+2*0.95*0.0000000567*(((EK41+[1]Measurements!$B$7)+273)^4-(EK41+273)^4)-44100*T41)/(1.84*29.3*AC41+8*0.95*0.0000000567*(EK41+273)^3))</f>
        <v>31.307286714599019</v>
      </c>
      <c r="AH41">
        <f>([1]Measurements!$C$7*EL41+[1]Measurements!$D$7*EM41+[1]Measurements!$E$7*AG41)</f>
        <v>30.783293333333301</v>
      </c>
      <c r="AI41">
        <f t="shared" si="68"/>
        <v>4.4559343938608436</v>
      </c>
      <c r="AJ41">
        <f t="shared" si="69"/>
        <v>56.656155462878907</v>
      </c>
      <c r="AK41">
        <f t="shared" si="70"/>
        <v>2.4752326696031912</v>
      </c>
      <c r="AL41">
        <f t="shared" si="71"/>
        <v>4.3688680415757517</v>
      </c>
      <c r="AM41">
        <f t="shared" si="72"/>
        <v>1.9807017242576523</v>
      </c>
      <c r="AN41" s="1">
        <f t="shared" si="73"/>
        <v>-41.652284130303997</v>
      </c>
      <c r="AO41" s="1">
        <f t="shared" si="74"/>
        <v>-56.257226743357116</v>
      </c>
      <c r="AP41" s="1">
        <f>2*0.95*0.0000000567*(((EK41+[1]Measurements!$B$7)+273)^4-(AH41+273)^4)</f>
        <v>-4.161834255799592</v>
      </c>
      <c r="AQ41">
        <f t="shared" si="75"/>
        <v>91.723080582606485</v>
      </c>
      <c r="AR41">
        <f t="shared" si="76"/>
        <v>-22.327562862378226</v>
      </c>
      <c r="AS41">
        <f t="shared" si="77"/>
        <v>1.3968026294890552</v>
      </c>
      <c r="AT41">
        <v>409.64547432432101</v>
      </c>
      <c r="AU41">
        <v>418.351515151515</v>
      </c>
      <c r="AV41">
        <v>-0.98022255353530996</v>
      </c>
      <c r="AW41">
        <v>66.597555983478699</v>
      </c>
      <c r="AX41" s="1">
        <f t="shared" si="78"/>
        <v>0.94449623878240352</v>
      </c>
      <c r="AY41">
        <v>23.5417351424476</v>
      </c>
      <c r="AZ41">
        <v>24.4185895104895</v>
      </c>
      <c r="BA41">
        <v>-1.71576573426554E-2</v>
      </c>
      <c r="BB41">
        <v>77.180000000000007</v>
      </c>
      <c r="BC41">
        <v>2</v>
      </c>
      <c r="BD41">
        <v>1</v>
      </c>
      <c r="BE41">
        <f>IF(BC41*[1]Measurements!$H$13&gt;=BG41,1,(BG41/(BG41-BC41*[1]Measurements!$H$13)))</f>
        <v>1</v>
      </c>
      <c r="BF41">
        <f t="shared" si="79"/>
        <v>0</v>
      </c>
      <c r="BG41">
        <f>MAX(0,([1]Measurements!$B$13+[1]Measurements!$C$13*EP41)/(1+[1]Measurements!$D$13*EP41)*EI41/(EK41+273)*[1]Measurements!$E$13)</f>
        <v>52679.652705531706</v>
      </c>
      <c r="BH41" t="s">
        <v>297</v>
      </c>
      <c r="BI41">
        <v>10288.9</v>
      </c>
      <c r="BJ41">
        <v>1.016</v>
      </c>
      <c r="BK41">
        <v>4.5720000000000001</v>
      </c>
      <c r="BL41">
        <f t="shared" si="80"/>
        <v>0.77777777777777779</v>
      </c>
      <c r="BM41">
        <v>-1</v>
      </c>
      <c r="BN41" t="s">
        <v>424</v>
      </c>
      <c r="BO41">
        <v>10169.299999999999</v>
      </c>
      <c r="BP41">
        <v>1038.8176000000001</v>
      </c>
      <c r="BQ41">
        <v>1028.9263168766799</v>
      </c>
      <c r="BR41">
        <f t="shared" si="81"/>
        <v>-9.6132084106326232E-3</v>
      </c>
      <c r="BS41">
        <v>0.5</v>
      </c>
      <c r="BT41">
        <f t="shared" si="82"/>
        <v>1009.1370595399287</v>
      </c>
      <c r="BU41">
        <f t="shared" si="83"/>
        <v>1.22526857442865</v>
      </c>
      <c r="BV41">
        <f t="shared" si="84"/>
        <v>-4.8505224341251587</v>
      </c>
      <c r="BW41">
        <f t="shared" si="85"/>
        <v>2.2051202593264809E-3</v>
      </c>
      <c r="BX41">
        <f t="shared" si="86"/>
        <v>-0.9955565331306927</v>
      </c>
      <c r="BY41">
        <f t="shared" si="87"/>
        <v>1.3046294064159618</v>
      </c>
      <c r="BZ41" t="s">
        <v>299</v>
      </c>
      <c r="CA41">
        <v>0</v>
      </c>
      <c r="CB41">
        <f t="shared" si="88"/>
        <v>1.3046294064159618</v>
      </c>
      <c r="CC41">
        <f t="shared" si="89"/>
        <v>0.99873204778124813</v>
      </c>
      <c r="CD41">
        <f t="shared" si="90"/>
        <v>-9.6254129743698659E-3</v>
      </c>
      <c r="CE41">
        <f t="shared" si="91"/>
        <v>-313.5102944514926</v>
      </c>
      <c r="CF41">
        <f t="shared" si="92"/>
        <v>-9.6227102315452392E-3</v>
      </c>
      <c r="CG41">
        <f t="shared" si="93"/>
        <v>-288.06364366610802</v>
      </c>
      <c r="CH41">
        <f t="shared" si="94"/>
        <v>-1.2088355853097459E-5</v>
      </c>
      <c r="CI41">
        <f t="shared" si="95"/>
        <v>1.0000120883558532</v>
      </c>
      <c r="CJ41">
        <v>645</v>
      </c>
      <c r="CK41">
        <v>290</v>
      </c>
      <c r="CL41">
        <v>1028.83</v>
      </c>
      <c r="CM41">
        <v>15</v>
      </c>
      <c r="CN41">
        <v>10169.299999999999</v>
      </c>
      <c r="CO41">
        <v>1024.1300000000001</v>
      </c>
      <c r="CP41">
        <v>4.7</v>
      </c>
      <c r="CQ41">
        <v>300</v>
      </c>
      <c r="CR41">
        <v>24.1</v>
      </c>
      <c r="CS41">
        <v>1028.9263168766799</v>
      </c>
      <c r="CT41">
        <v>1.3340645660482899</v>
      </c>
      <c r="CU41">
        <v>-4.8800525602695597</v>
      </c>
      <c r="CV41">
        <v>1.1929881274849199</v>
      </c>
      <c r="CW41">
        <v>0.374065477404247</v>
      </c>
      <c r="CX41">
        <v>-7.3918266963292701E-3</v>
      </c>
      <c r="CY41">
        <v>290</v>
      </c>
      <c r="CZ41">
        <v>1021.92</v>
      </c>
      <c r="DA41">
        <v>615</v>
      </c>
      <c r="DB41">
        <v>10120</v>
      </c>
      <c r="DC41">
        <v>1024.0999999999999</v>
      </c>
      <c r="DD41">
        <v>-2.1800000000000002</v>
      </c>
      <c r="DR41">
        <f>[1]Measurements!$B$11*EQ41+[1]Measurements!$C$11*ER41+[1]Measurements!$F$11*FC41*(1-FF41)</f>
        <v>1199.9453333333299</v>
      </c>
      <c r="DS41">
        <f t="shared" si="96"/>
        <v>1009.1370595399287</v>
      </c>
      <c r="DT41">
        <f>([1]Measurements!$B$11*[1]Measurements!$D$9+[1]Measurements!$C$11*[1]Measurements!$D$9+[1]Measurements!$F$11*((FP41+FH41)/MAX(FP41+FH41+FQ41, 0.1)*[1]Measurements!$I$9+FQ41/MAX(FP41+FH41+FQ41, 0.1)*[1]Measurements!$J$9))/([1]Measurements!$B$11+[1]Measurements!$C$11+[1]Measurements!$F$11)</f>
        <v>0.84098586119473073</v>
      </c>
      <c r="DU41">
        <f>([1]Measurements!$B$11*[1]Measurements!$K$9+[1]Measurements!$C$11*[1]Measurements!$K$9+[1]Measurements!$F$11*((FP41+FH41)/MAX(FP41+FH41+FQ41, 0.1)*[1]Measurements!$P$9+FQ41/MAX(FP41+FH41+FQ41, 0.1)*[1]Measurements!$Q$9))/([1]Measurements!$B$11+[1]Measurements!$C$11+[1]Measurements!$F$11)</f>
        <v>0.16150271210583014</v>
      </c>
      <c r="DV41">
        <v>2</v>
      </c>
      <c r="DW41">
        <v>0.5</v>
      </c>
      <c r="DX41" t="s">
        <v>300</v>
      </c>
      <c r="DY41">
        <v>2</v>
      </c>
      <c r="DZ41" t="b">
        <v>1</v>
      </c>
      <c r="EA41">
        <v>1681988694.0999999</v>
      </c>
      <c r="EB41">
        <v>416.09266666666701</v>
      </c>
      <c r="EC41">
        <v>400.01060000000001</v>
      </c>
      <c r="ED41">
        <v>24.546613333333301</v>
      </c>
      <c r="EE41">
        <v>23.538993333333298</v>
      </c>
      <c r="EF41">
        <v>416.13693333333299</v>
      </c>
      <c r="EG41">
        <v>23.408833333333298</v>
      </c>
      <c r="EH41">
        <v>270.44240000000002</v>
      </c>
      <c r="EI41">
        <v>100.738066666667</v>
      </c>
      <c r="EJ41">
        <v>9.9985246666666694E-2</v>
      </c>
      <c r="EK41">
        <v>30.438199999999998</v>
      </c>
      <c r="EL41">
        <v>30.783293333333301</v>
      </c>
      <c r="EM41">
        <v>24.34526</v>
      </c>
      <c r="EN41">
        <v>0</v>
      </c>
      <c r="EO41">
        <v>0</v>
      </c>
      <c r="EP41">
        <v>10003.1233333333</v>
      </c>
      <c r="EQ41">
        <v>0</v>
      </c>
      <c r="ER41">
        <v>186.317933333333</v>
      </c>
      <c r="ES41">
        <v>16.082111999999999</v>
      </c>
      <c r="ET41">
        <v>426.56380000000001</v>
      </c>
      <c r="EU41">
        <v>409.65326666666698</v>
      </c>
      <c r="EV41">
        <v>1.00762913333333</v>
      </c>
      <c r="EW41">
        <v>400.01060000000001</v>
      </c>
      <c r="EX41">
        <v>23.538993333333298</v>
      </c>
      <c r="EY41">
        <v>2.4727773333333301</v>
      </c>
      <c r="EZ41">
        <v>2.3712706666666699</v>
      </c>
      <c r="FA41">
        <v>20.848326666666701</v>
      </c>
      <c r="FB41">
        <v>20.168900000000001</v>
      </c>
      <c r="FC41">
        <v>1199.9453333333299</v>
      </c>
      <c r="FD41">
        <v>0.96700126666666697</v>
      </c>
      <c r="FE41">
        <v>3.29987666666667E-2</v>
      </c>
      <c r="FF41">
        <v>0</v>
      </c>
      <c r="FG41">
        <v>1043.09666666667</v>
      </c>
      <c r="FH41">
        <v>4.9997999999999996</v>
      </c>
      <c r="FI41">
        <v>12751.526666666699</v>
      </c>
      <c r="FJ41">
        <v>11589.66</v>
      </c>
      <c r="FK41">
        <v>37.375</v>
      </c>
      <c r="FL41">
        <v>38.936999999999998</v>
      </c>
      <c r="FM41">
        <v>37.811999999999998</v>
      </c>
      <c r="FN41">
        <v>38.8791333333333</v>
      </c>
      <c r="FO41">
        <v>40</v>
      </c>
      <c r="FP41">
        <v>1155.5133333333299</v>
      </c>
      <c r="FQ41">
        <v>39.432666666666698</v>
      </c>
      <c r="FR41">
        <v>0</v>
      </c>
      <c r="FS41">
        <v>149.90000009536701</v>
      </c>
      <c r="FT41">
        <v>0</v>
      </c>
      <c r="FU41">
        <v>1038.8176000000001</v>
      </c>
      <c r="FV41">
        <v>-227.53153846416899</v>
      </c>
      <c r="FW41">
        <v>-2728.3692307961201</v>
      </c>
      <c r="FX41">
        <v>12700.864</v>
      </c>
      <c r="FY41">
        <v>15</v>
      </c>
      <c r="FZ41">
        <v>0</v>
      </c>
      <c r="GA41" t="s">
        <v>301</v>
      </c>
      <c r="GB41">
        <v>1677862641</v>
      </c>
      <c r="GC41">
        <v>1677862632</v>
      </c>
      <c r="GD41">
        <v>0</v>
      </c>
      <c r="GE41">
        <v>1.395</v>
      </c>
      <c r="GF41">
        <v>0.15</v>
      </c>
      <c r="GG41">
        <v>3.0830000000000002</v>
      </c>
      <c r="GH41">
        <v>0.99099999999999999</v>
      </c>
      <c r="GI41">
        <v>401</v>
      </c>
      <c r="GJ41">
        <v>15</v>
      </c>
      <c r="GK41">
        <v>0.55000000000000004</v>
      </c>
      <c r="GL41">
        <v>0.16</v>
      </c>
      <c r="GM41">
        <v>22.0922847619048</v>
      </c>
      <c r="GN41">
        <v>-107.393172467532</v>
      </c>
      <c r="GO41">
        <v>11.0986172704529</v>
      </c>
      <c r="GP41">
        <v>0</v>
      </c>
      <c r="GQ41">
        <v>1056.4358823529401</v>
      </c>
      <c r="GR41">
        <v>-262.53078684494699</v>
      </c>
      <c r="GS41">
        <v>25.908024434599501</v>
      </c>
      <c r="GT41">
        <v>0</v>
      </c>
      <c r="GU41">
        <v>1.10009747619048</v>
      </c>
      <c r="GV41">
        <v>-1.67823288311688</v>
      </c>
      <c r="GW41">
        <v>0.17236652209328601</v>
      </c>
      <c r="GX41">
        <v>0</v>
      </c>
      <c r="GY41">
        <v>0</v>
      </c>
      <c r="GZ41">
        <v>3</v>
      </c>
      <c r="HA41" t="s">
        <v>312</v>
      </c>
      <c r="HB41">
        <v>2.86185</v>
      </c>
      <c r="HC41">
        <v>2.7593899999999998</v>
      </c>
      <c r="HD41">
        <v>8.98481E-2</v>
      </c>
      <c r="HE41">
        <v>8.7867299999999995E-2</v>
      </c>
      <c r="HF41">
        <v>0.110064</v>
      </c>
      <c r="HG41">
        <v>0.10923099999999999</v>
      </c>
      <c r="HH41">
        <v>24864.799999999999</v>
      </c>
      <c r="HI41">
        <v>19613</v>
      </c>
      <c r="HJ41">
        <v>28623.1</v>
      </c>
      <c r="HK41">
        <v>22489.3</v>
      </c>
      <c r="HL41">
        <v>41720.5</v>
      </c>
      <c r="HM41">
        <v>31759.9</v>
      </c>
      <c r="HN41">
        <v>53405.599999999999</v>
      </c>
      <c r="HO41">
        <v>40265.800000000003</v>
      </c>
      <c r="HP41">
        <v>1.4892300000000001</v>
      </c>
      <c r="HQ41">
        <v>2.5781200000000002</v>
      </c>
      <c r="HR41">
        <v>0.14713000000000001</v>
      </c>
      <c r="HS41">
        <v>-0.10434499999999999</v>
      </c>
      <c r="HT41">
        <v>28.380199999999999</v>
      </c>
      <c r="HU41">
        <v>26.212499999999999</v>
      </c>
      <c r="HV41">
        <v>43.389000000000003</v>
      </c>
      <c r="HW41">
        <v>33.857999999999997</v>
      </c>
      <c r="HX41">
        <v>22.831900000000001</v>
      </c>
      <c r="HY41">
        <v>61.936500000000002</v>
      </c>
      <c r="HZ41">
        <v>0</v>
      </c>
      <c r="IA41">
        <v>2</v>
      </c>
      <c r="IB41">
        <v>0.164017</v>
      </c>
      <c r="IC41">
        <v>0</v>
      </c>
      <c r="ID41">
        <v>20.266400000000001</v>
      </c>
      <c r="IE41">
        <v>5.2521800000000001</v>
      </c>
      <c r="IF41">
        <v>11.985099999999999</v>
      </c>
      <c r="IG41">
        <v>4.9817999999999998</v>
      </c>
      <c r="IH41">
        <v>3.2975699999999999</v>
      </c>
      <c r="II41">
        <v>9999</v>
      </c>
      <c r="IJ41">
        <v>9999</v>
      </c>
      <c r="IK41">
        <v>9999</v>
      </c>
      <c r="IL41">
        <v>999.9</v>
      </c>
      <c r="IM41">
        <v>4.9703799999999996</v>
      </c>
      <c r="IN41">
        <v>1.8745499999999999</v>
      </c>
      <c r="IO41">
        <v>1.8707400000000001</v>
      </c>
      <c r="IP41">
        <v>1.8745400000000001</v>
      </c>
      <c r="IQ41">
        <v>1.87042</v>
      </c>
      <c r="IR41">
        <v>1.8736299999999999</v>
      </c>
      <c r="IS41">
        <v>1.8757600000000001</v>
      </c>
      <c r="IT41">
        <v>1.8742399999999999</v>
      </c>
      <c r="IU41">
        <v>0</v>
      </c>
      <c r="IV41">
        <v>0</v>
      </c>
      <c r="IW41">
        <v>0</v>
      </c>
      <c r="IX41">
        <v>0</v>
      </c>
      <c r="IY41" t="s">
        <v>303</v>
      </c>
      <c r="IZ41" t="s">
        <v>304</v>
      </c>
      <c r="JA41" t="s">
        <v>305</v>
      </c>
      <c r="JB41" t="s">
        <v>305</v>
      </c>
      <c r="JC41" t="s">
        <v>305</v>
      </c>
      <c r="JD41" t="s">
        <v>305</v>
      </c>
      <c r="JE41">
        <v>0</v>
      </c>
      <c r="JF41">
        <v>100</v>
      </c>
      <c r="JG41">
        <v>100</v>
      </c>
      <c r="JH41">
        <v>-8.8999999999999996E-2</v>
      </c>
      <c r="JI41">
        <v>1.1354</v>
      </c>
      <c r="JJ41">
        <v>-1.9404448357930499</v>
      </c>
      <c r="JK41">
        <v>3.7615693108519802E-3</v>
      </c>
      <c r="JL41">
        <v>2.0286125053024199E-6</v>
      </c>
      <c r="JM41">
        <v>-2.8431522489916698E-10</v>
      </c>
      <c r="JN41">
        <v>0.442181787969469</v>
      </c>
      <c r="JO41">
        <v>5.99824452263635E-2</v>
      </c>
      <c r="JP41">
        <v>-2.0351725269219302E-3</v>
      </c>
      <c r="JQ41">
        <v>3.1702326575559498E-5</v>
      </c>
      <c r="JR41">
        <v>3</v>
      </c>
      <c r="JS41">
        <v>2024</v>
      </c>
      <c r="JT41">
        <v>2</v>
      </c>
      <c r="JU41">
        <v>24</v>
      </c>
      <c r="JV41">
        <v>68767.7</v>
      </c>
      <c r="JW41">
        <v>68767.8</v>
      </c>
      <c r="JX41">
        <v>1.34399</v>
      </c>
      <c r="JY41">
        <v>2.4426299999999999</v>
      </c>
      <c r="JZ41">
        <v>2.1484399999999999</v>
      </c>
      <c r="KA41">
        <v>2.6196299999999999</v>
      </c>
      <c r="KB41">
        <v>2.2497600000000002</v>
      </c>
      <c r="KC41">
        <v>2.47925</v>
      </c>
      <c r="KD41">
        <v>37.050899999999999</v>
      </c>
      <c r="KE41">
        <v>14.8413</v>
      </c>
      <c r="KF41">
        <v>18</v>
      </c>
      <c r="KG41">
        <v>252.71700000000001</v>
      </c>
      <c r="KH41">
        <v>1122.69</v>
      </c>
      <c r="KI41">
        <v>29.8779</v>
      </c>
      <c r="KJ41">
        <v>29.7196</v>
      </c>
      <c r="KK41">
        <v>30.000399999999999</v>
      </c>
      <c r="KL41">
        <v>29.636700000000001</v>
      </c>
      <c r="KM41">
        <v>29.548999999999999</v>
      </c>
      <c r="KN41">
        <v>26.936</v>
      </c>
      <c r="KO41">
        <v>-30</v>
      </c>
      <c r="KP41">
        <v>-30</v>
      </c>
      <c r="KQ41">
        <v>-999.9</v>
      </c>
      <c r="KR41">
        <v>400</v>
      </c>
      <c r="KS41">
        <v>0</v>
      </c>
      <c r="KT41">
        <v>101.59699999999999</v>
      </c>
      <c r="KU41">
        <v>86.4375</v>
      </c>
    </row>
    <row r="42" spans="1:307" x14ac:dyDescent="0.35">
      <c r="A42">
        <f t="shared" si="50"/>
        <v>17</v>
      </c>
      <c r="B42">
        <v>7</v>
      </c>
      <c r="C42" t="s">
        <v>522</v>
      </c>
      <c r="D42" t="s">
        <v>526</v>
      </c>
      <c r="E42">
        <v>2</v>
      </c>
      <c r="F42">
        <v>2</v>
      </c>
      <c r="G42">
        <v>41</v>
      </c>
      <c r="H42">
        <v>1681988811.0999999</v>
      </c>
      <c r="I42">
        <v>5110.0999999046298</v>
      </c>
      <c r="J42" t="s">
        <v>425</v>
      </c>
      <c r="K42" t="s">
        <v>426</v>
      </c>
      <c r="L42" s="6">
        <f t="shared" si="47"/>
        <v>1.2615740740740122E-3</v>
      </c>
      <c r="M42">
        <v>15</v>
      </c>
      <c r="N42">
        <f t="shared" si="51"/>
        <v>1.9721482483678263</v>
      </c>
      <c r="O42">
        <f t="shared" si="52"/>
        <v>0.1321365239246709</v>
      </c>
      <c r="P42" s="1">
        <f t="shared" si="53"/>
        <v>0.81301471456532204</v>
      </c>
      <c r="Q42">
        <f t="shared" si="54"/>
        <v>8.7629345288677288E-2</v>
      </c>
      <c r="R42">
        <f t="shared" si="55"/>
        <v>0.66195631902545016</v>
      </c>
      <c r="S42">
        <v>1681988803.0999999</v>
      </c>
      <c r="T42">
        <f t="shared" si="56"/>
        <v>9.6592089484295223E-4</v>
      </c>
      <c r="U42">
        <f t="shared" si="57"/>
        <v>0.96592089484295218</v>
      </c>
      <c r="V42">
        <f t="shared" si="58"/>
        <v>1.9049392008264114</v>
      </c>
      <c r="W42">
        <f t="shared" si="59"/>
        <v>399.51666666666699</v>
      </c>
      <c r="X42">
        <f t="shared" si="60"/>
        <v>324.8129287140892</v>
      </c>
      <c r="Y42">
        <f t="shared" si="61"/>
        <v>32.754502536272895</v>
      </c>
      <c r="Z42">
        <f t="shared" si="62"/>
        <v>40.287711832848032</v>
      </c>
      <c r="AA42" s="1">
        <f t="shared" si="63"/>
        <v>1.9049392008264114</v>
      </c>
      <c r="AB42" s="1">
        <f t="shared" si="64"/>
        <v>4.8661854914147068E-2</v>
      </c>
      <c r="AC42">
        <f>IF(LEFT(DX42,1)&lt;&gt;"0",IF(LEFT(DX42,1)="1",3,DY42),[1]Measurements!$D$5+[1]Measurements!$E$5*(EP42*EI42/([1]Measurements!$K$5*1000))+[1]Measurements!$F$5*(EP42*EI42/([1]Measurements!$K$5*1000))*MAX(MIN(DV42,[1]Measurements!$J$5),[1]Measurements!$I$5)*MAX(MIN(DV42,[1]Measurements!$J$5),[1]Measurements!$I$5)+[1]Measurements!$G$5*MAX(MIN(DV42,[1]Measurements!$J$5),[1]Measurements!$I$5)*(EP42*EI42/([1]Measurements!$K$5*1000))+[1]Measurements!$H$5*(EP42*EI42/([1]Measurements!$K$5*1000))*(EP42*EI42/([1]Measurements!$K$5*1000)))</f>
        <v>3.023473652920754</v>
      </c>
      <c r="AD42">
        <f t="shared" si="65"/>
        <v>4.8230904984139338E-2</v>
      </c>
      <c r="AE42">
        <f t="shared" si="66"/>
        <v>3.0182716529170879E-2</v>
      </c>
      <c r="AF42">
        <f t="shared" si="67"/>
        <v>193.79819998049012</v>
      </c>
      <c r="AG42">
        <f>(EK42+(AF42+2*0.95*0.0000000567*(((EK42+[1]Measurements!$B$7)+273)^4-(EK42+273)^4)-44100*T42)/(1.84*29.3*AC42+8*0.95*0.0000000567*(EK42+273)^3))</f>
        <v>31.316402132156988</v>
      </c>
      <c r="AH42">
        <f>([1]Measurements!$C$7*EL42+[1]Measurements!$D$7*EM42+[1]Measurements!$E$7*AG42)</f>
        <v>30.650539999999999</v>
      </c>
      <c r="AI42">
        <f t="shared" si="68"/>
        <v>4.422263749846306</v>
      </c>
      <c r="AJ42">
        <f t="shared" si="69"/>
        <v>56.529807422635933</v>
      </c>
      <c r="AK42">
        <f t="shared" si="70"/>
        <v>2.471750533491837</v>
      </c>
      <c r="AL42">
        <f t="shared" si="71"/>
        <v>4.3724729415973327</v>
      </c>
      <c r="AM42">
        <f t="shared" si="72"/>
        <v>1.9505132163544689</v>
      </c>
      <c r="AN42" s="1">
        <f t="shared" si="73"/>
        <v>-42.59711146257419</v>
      </c>
      <c r="AO42" s="1">
        <f t="shared" si="74"/>
        <v>-32.263432524656288</v>
      </c>
      <c r="AP42" s="1">
        <f>2*0.95*0.0000000567*(((EK42+[1]Measurements!$B$7)+273)^4-(AH42+273)^4)</f>
        <v>-2.3856850029407668</v>
      </c>
      <c r="AQ42">
        <f t="shared" si="75"/>
        <v>116.55197099031889</v>
      </c>
      <c r="AR42">
        <f t="shared" si="76"/>
        <v>0.15526622914426144</v>
      </c>
      <c r="AS42">
        <f t="shared" si="77"/>
        <v>1.1750439964106854</v>
      </c>
      <c r="AT42">
        <v>409.65731518659101</v>
      </c>
      <c r="AU42">
        <v>408.886078787879</v>
      </c>
      <c r="AV42">
        <v>-7.0943511076721602E-2</v>
      </c>
      <c r="AW42">
        <v>66.596463235956094</v>
      </c>
      <c r="AX42" s="1">
        <f t="shared" si="78"/>
        <v>0.96592089484295218</v>
      </c>
      <c r="AY42">
        <v>23.635801102377599</v>
      </c>
      <c r="AZ42">
        <v>24.451470629370601</v>
      </c>
      <c r="BA42">
        <v>-8.0526223776224409E-3</v>
      </c>
      <c r="BB42">
        <v>77.180000000000007</v>
      </c>
      <c r="BC42">
        <v>8</v>
      </c>
      <c r="BD42">
        <v>3</v>
      </c>
      <c r="BE42">
        <f>IF(BC42*[1]Measurements!$H$13&gt;=BG42,1,(BG42/(BG42-BC42*[1]Measurements!$H$13)))</f>
        <v>1</v>
      </c>
      <c r="BF42">
        <f t="shared" si="79"/>
        <v>0</v>
      </c>
      <c r="BG42">
        <f>MAX(0,([1]Measurements!$B$13+[1]Measurements!$C$13*EP42)/(1+[1]Measurements!$D$13*EP42)*EI42/(EK42+273)*[1]Measurements!$E$13)</f>
        <v>52666.563918853826</v>
      </c>
      <c r="BH42" t="s">
        <v>297</v>
      </c>
      <c r="BI42">
        <v>10288.9</v>
      </c>
      <c r="BJ42">
        <v>1.016</v>
      </c>
      <c r="BK42">
        <v>4.5720000000000001</v>
      </c>
      <c r="BL42">
        <f t="shared" si="80"/>
        <v>0.77777777777777779</v>
      </c>
      <c r="BM42">
        <v>-1</v>
      </c>
      <c r="BN42" t="s">
        <v>427</v>
      </c>
      <c r="BO42">
        <v>10169.700000000001</v>
      </c>
      <c r="BP42">
        <v>856.82947999999999</v>
      </c>
      <c r="BQ42">
        <v>870.78911248024997</v>
      </c>
      <c r="BR42">
        <f t="shared" si="81"/>
        <v>1.6031014031042568E-2</v>
      </c>
      <c r="BS42">
        <v>0.5</v>
      </c>
      <c r="BT42">
        <f t="shared" si="82"/>
        <v>1009.1582001971477</v>
      </c>
      <c r="BU42">
        <f t="shared" si="83"/>
        <v>1.9049392008264114</v>
      </c>
      <c r="BV42">
        <f t="shared" si="84"/>
        <v>8.0889146334510702</v>
      </c>
      <c r="BW42">
        <f t="shared" si="85"/>
        <v>2.8785766198589145E-3</v>
      </c>
      <c r="BX42">
        <f t="shared" si="86"/>
        <v>-0.99474958984388573</v>
      </c>
      <c r="BY42">
        <f t="shared" si="87"/>
        <v>1.3043290678329529</v>
      </c>
      <c r="BZ42" t="s">
        <v>299</v>
      </c>
      <c r="CA42">
        <v>0</v>
      </c>
      <c r="CB42">
        <f t="shared" si="88"/>
        <v>1.3043290678329529</v>
      </c>
      <c r="CC42">
        <f t="shared" si="89"/>
        <v>0.99850212979338038</v>
      </c>
      <c r="CD42">
        <f t="shared" si="90"/>
        <v>1.6055062430722952E-2</v>
      </c>
      <c r="CE42">
        <f t="shared" si="91"/>
        <v>-265.08700859477113</v>
      </c>
      <c r="CF42">
        <f t="shared" si="92"/>
        <v>1.6049740190798276E-2</v>
      </c>
      <c r="CG42">
        <f t="shared" si="93"/>
        <v>-243.59311374585207</v>
      </c>
      <c r="CH42">
        <f t="shared" si="94"/>
        <v>2.4440200883686601E-5</v>
      </c>
      <c r="CI42">
        <f t="shared" si="95"/>
        <v>0.99997555979911634</v>
      </c>
      <c r="CJ42">
        <v>646</v>
      </c>
      <c r="CK42">
        <v>290</v>
      </c>
      <c r="CL42">
        <v>869.42</v>
      </c>
      <c r="CM42">
        <v>45</v>
      </c>
      <c r="CN42">
        <v>10169.700000000001</v>
      </c>
      <c r="CO42">
        <v>866.72</v>
      </c>
      <c r="CP42">
        <v>2.7</v>
      </c>
      <c r="CQ42">
        <v>300</v>
      </c>
      <c r="CR42">
        <v>24.1</v>
      </c>
      <c r="CS42">
        <v>870.78911248024997</v>
      </c>
      <c r="CT42">
        <v>1.93060858499592</v>
      </c>
      <c r="CU42">
        <v>-4.1350605437354897</v>
      </c>
      <c r="CV42">
        <v>1.7276449618223999</v>
      </c>
      <c r="CW42">
        <v>0.16984601992873899</v>
      </c>
      <c r="CX42">
        <v>-7.3955481646273604E-3</v>
      </c>
      <c r="CY42">
        <v>290</v>
      </c>
      <c r="CZ42">
        <v>864.79</v>
      </c>
      <c r="DA42">
        <v>615</v>
      </c>
      <c r="DB42">
        <v>10127.5</v>
      </c>
      <c r="DC42">
        <v>866.71</v>
      </c>
      <c r="DD42">
        <v>-1.92</v>
      </c>
      <c r="DR42">
        <f>[1]Measurements!$B$11*EQ42+[1]Measurements!$C$11*ER42+[1]Measurements!$F$11*FC42*(1-FF42)</f>
        <v>1199.97066666667</v>
      </c>
      <c r="DS42">
        <f t="shared" si="96"/>
        <v>1009.1582001971477</v>
      </c>
      <c r="DT42">
        <f>([1]Measurements!$B$11*[1]Measurements!$D$9+[1]Measurements!$C$11*[1]Measurements!$D$9+[1]Measurements!$F$11*((FP42+FH42)/MAX(FP42+FH42+FQ42, 0.1)*[1]Measurements!$I$9+FQ42/MAX(FP42+FH42+FQ42, 0.1)*[1]Measurements!$J$9))/([1]Measurements!$B$11+[1]Measurements!$C$11+[1]Measurements!$F$11)</f>
        <v>0.84098572425976936</v>
      </c>
      <c r="DU42">
        <f>([1]Measurements!$B$11*[1]Measurements!$K$9+[1]Measurements!$C$11*[1]Measurements!$K$9+[1]Measurements!$F$11*((FP42+FH42)/MAX(FP42+FH42+FQ42, 0.1)*[1]Measurements!$P$9+FQ42/MAX(FP42+FH42+FQ42, 0.1)*[1]Measurements!$Q$9))/([1]Measurements!$B$11+[1]Measurements!$C$11+[1]Measurements!$F$11)</f>
        <v>0.16150244782135473</v>
      </c>
      <c r="DV42">
        <v>2</v>
      </c>
      <c r="DW42">
        <v>0.5</v>
      </c>
      <c r="DX42" t="s">
        <v>300</v>
      </c>
      <c r="DY42">
        <v>2</v>
      </c>
      <c r="DZ42" t="b">
        <v>1</v>
      </c>
      <c r="EA42">
        <v>1681988803.0999999</v>
      </c>
      <c r="EB42">
        <v>399.51666666666699</v>
      </c>
      <c r="EC42">
        <v>399.99453333333298</v>
      </c>
      <c r="ED42">
        <v>24.511333333333301</v>
      </c>
      <c r="EE42">
        <v>23.634533333333302</v>
      </c>
      <c r="EF42">
        <v>399.64780000000002</v>
      </c>
      <c r="EG42">
        <v>23.374173333333299</v>
      </c>
      <c r="EH42">
        <v>261.46033333333298</v>
      </c>
      <c r="EI42">
        <v>100.74120000000001</v>
      </c>
      <c r="EJ42">
        <v>9.9929279999999995E-2</v>
      </c>
      <c r="EK42">
        <v>30.4526066666667</v>
      </c>
      <c r="EL42">
        <v>30.650539999999999</v>
      </c>
      <c r="EM42">
        <v>24.014506666666701</v>
      </c>
      <c r="EN42">
        <v>0</v>
      </c>
      <c r="EO42">
        <v>0</v>
      </c>
      <c r="EP42">
        <v>10000.702666666701</v>
      </c>
      <c r="EQ42">
        <v>0</v>
      </c>
      <c r="ER42">
        <v>158.851333333333</v>
      </c>
      <c r="ES42">
        <v>-0.47788515999999998</v>
      </c>
      <c r="ET42">
        <v>409.55546666666697</v>
      </c>
      <c r="EU42">
        <v>409.67713333333302</v>
      </c>
      <c r="EV42">
        <v>0.87680040000000004</v>
      </c>
      <c r="EW42">
        <v>399.99453333333298</v>
      </c>
      <c r="EX42">
        <v>23.634533333333302</v>
      </c>
      <c r="EY42">
        <v>2.46930466666667</v>
      </c>
      <c r="EZ42">
        <v>2.3809740000000001</v>
      </c>
      <c r="FA42">
        <v>20.825566666666699</v>
      </c>
      <c r="FB42">
        <v>20.234953333333301</v>
      </c>
      <c r="FC42">
        <v>1199.97066666667</v>
      </c>
      <c r="FD42">
        <v>0.96700546666666698</v>
      </c>
      <c r="FE42">
        <v>3.2994500000000003E-2</v>
      </c>
      <c r="FF42">
        <v>0</v>
      </c>
      <c r="FG42">
        <v>860.12900000000002</v>
      </c>
      <c r="FH42">
        <v>4.9997999999999996</v>
      </c>
      <c r="FI42">
        <v>10586.833333333299</v>
      </c>
      <c r="FJ42">
        <v>11589.913333333299</v>
      </c>
      <c r="FK42">
        <v>37.436999999999998</v>
      </c>
      <c r="FL42">
        <v>38.941200000000002</v>
      </c>
      <c r="FM42">
        <v>37.8791333333333</v>
      </c>
      <c r="FN42">
        <v>38.936999999999998</v>
      </c>
      <c r="FO42">
        <v>40.053733333333298</v>
      </c>
      <c r="FP42">
        <v>1155.5426666666699</v>
      </c>
      <c r="FQ42">
        <v>39.427999999999997</v>
      </c>
      <c r="FR42">
        <v>0</v>
      </c>
      <c r="FS42">
        <v>107.89999985694899</v>
      </c>
      <c r="FT42">
        <v>0</v>
      </c>
      <c r="FU42">
        <v>856.82947999999999</v>
      </c>
      <c r="FV42">
        <v>-201.890769525395</v>
      </c>
      <c r="FW42">
        <v>-2462.5692343986002</v>
      </c>
      <c r="FX42">
        <v>10546.384</v>
      </c>
      <c r="FY42">
        <v>15</v>
      </c>
      <c r="FZ42">
        <v>0</v>
      </c>
      <c r="GA42" t="s">
        <v>301</v>
      </c>
      <c r="GB42">
        <v>1677862641</v>
      </c>
      <c r="GC42">
        <v>1677862632</v>
      </c>
      <c r="GD42">
        <v>0</v>
      </c>
      <c r="GE42">
        <v>1.395</v>
      </c>
      <c r="GF42">
        <v>0.15</v>
      </c>
      <c r="GG42">
        <v>3.0830000000000002</v>
      </c>
      <c r="GH42">
        <v>0.99099999999999999</v>
      </c>
      <c r="GI42">
        <v>401</v>
      </c>
      <c r="GJ42">
        <v>15</v>
      </c>
      <c r="GK42">
        <v>0.55000000000000004</v>
      </c>
      <c r="GL42">
        <v>0.16</v>
      </c>
      <c r="GM42">
        <v>-5.3223220000000002E-2</v>
      </c>
      <c r="GN42">
        <v>-8.9689222015037604</v>
      </c>
      <c r="GO42">
        <v>0.88033075286910201</v>
      </c>
      <c r="GP42">
        <v>0</v>
      </c>
      <c r="GQ42">
        <v>872.30005882352896</v>
      </c>
      <c r="GR42">
        <v>-238.687181178488</v>
      </c>
      <c r="GS42">
        <v>23.593351880089401</v>
      </c>
      <c r="GT42">
        <v>0</v>
      </c>
      <c r="GU42">
        <v>0.91022530000000001</v>
      </c>
      <c r="GV42">
        <v>-0.73909551879699298</v>
      </c>
      <c r="GW42">
        <v>7.1657442476061095E-2</v>
      </c>
      <c r="GX42">
        <v>0</v>
      </c>
      <c r="GY42">
        <v>0</v>
      </c>
      <c r="GZ42">
        <v>3</v>
      </c>
      <c r="HA42" t="s">
        <v>312</v>
      </c>
      <c r="HB42">
        <v>2.8508200000000001</v>
      </c>
      <c r="HC42">
        <v>2.75936</v>
      </c>
      <c r="HD42">
        <v>8.8396000000000002E-2</v>
      </c>
      <c r="HE42">
        <v>8.7866399999999997E-2</v>
      </c>
      <c r="HF42">
        <v>0.11017200000000001</v>
      </c>
      <c r="HG42">
        <v>0.10954800000000001</v>
      </c>
      <c r="HH42">
        <v>24900.799999999999</v>
      </c>
      <c r="HI42">
        <v>19608.599999999999</v>
      </c>
      <c r="HJ42">
        <v>28619.4</v>
      </c>
      <c r="HK42">
        <v>22484.7</v>
      </c>
      <c r="HL42">
        <v>41709.1</v>
      </c>
      <c r="HM42">
        <v>31743.200000000001</v>
      </c>
      <c r="HN42">
        <v>53397.8</v>
      </c>
      <c r="HO42">
        <v>40259.199999999997</v>
      </c>
      <c r="HP42">
        <v>1.44835</v>
      </c>
      <c r="HQ42">
        <v>2.5866199999999999</v>
      </c>
      <c r="HR42">
        <v>0.14116999999999999</v>
      </c>
      <c r="HS42">
        <v>-0.12667800000000001</v>
      </c>
      <c r="HT42">
        <v>28.3992</v>
      </c>
      <c r="HU42">
        <v>25.995799999999999</v>
      </c>
      <c r="HV42">
        <v>43.652000000000001</v>
      </c>
      <c r="HW42">
        <v>33.828000000000003</v>
      </c>
      <c r="HX42">
        <v>22.9314</v>
      </c>
      <c r="HY42">
        <v>62.9465</v>
      </c>
      <c r="HZ42">
        <v>0</v>
      </c>
      <c r="IA42">
        <v>2</v>
      </c>
      <c r="IB42">
        <v>0.16982700000000001</v>
      </c>
      <c r="IC42">
        <v>0</v>
      </c>
      <c r="ID42">
        <v>20.2667</v>
      </c>
      <c r="IE42">
        <v>5.2521800000000001</v>
      </c>
      <c r="IF42">
        <v>11.9857</v>
      </c>
      <c r="IG42">
        <v>4.9816000000000003</v>
      </c>
      <c r="IH42">
        <v>3.2974800000000002</v>
      </c>
      <c r="II42">
        <v>9999</v>
      </c>
      <c r="IJ42">
        <v>9999</v>
      </c>
      <c r="IK42">
        <v>9999</v>
      </c>
      <c r="IL42">
        <v>999.9</v>
      </c>
      <c r="IM42">
        <v>4.9703600000000003</v>
      </c>
      <c r="IN42">
        <v>1.8745499999999999</v>
      </c>
      <c r="IO42">
        <v>1.87073</v>
      </c>
      <c r="IP42">
        <v>1.8745400000000001</v>
      </c>
      <c r="IQ42">
        <v>1.87042</v>
      </c>
      <c r="IR42">
        <v>1.87365</v>
      </c>
      <c r="IS42">
        <v>1.8757600000000001</v>
      </c>
      <c r="IT42">
        <v>1.8742399999999999</v>
      </c>
      <c r="IU42">
        <v>0</v>
      </c>
      <c r="IV42">
        <v>0</v>
      </c>
      <c r="IW42">
        <v>0</v>
      </c>
      <c r="IX42">
        <v>0</v>
      </c>
      <c r="IY42" t="s">
        <v>303</v>
      </c>
      <c r="IZ42" t="s">
        <v>304</v>
      </c>
      <c r="JA42" t="s">
        <v>305</v>
      </c>
      <c r="JB42" t="s">
        <v>305</v>
      </c>
      <c r="JC42" t="s">
        <v>305</v>
      </c>
      <c r="JD42" t="s">
        <v>305</v>
      </c>
      <c r="JE42">
        <v>0</v>
      </c>
      <c r="JF42">
        <v>100</v>
      </c>
      <c r="JG42">
        <v>100</v>
      </c>
      <c r="JH42">
        <v>-0.13500000000000001</v>
      </c>
      <c r="JI42">
        <v>1.1361000000000001</v>
      </c>
      <c r="JJ42">
        <v>-1.9404448357930499</v>
      </c>
      <c r="JK42">
        <v>3.7615693108519802E-3</v>
      </c>
      <c r="JL42">
        <v>2.0286125053024199E-6</v>
      </c>
      <c r="JM42">
        <v>-2.8431522489916698E-10</v>
      </c>
      <c r="JN42">
        <v>0.442181787969469</v>
      </c>
      <c r="JO42">
        <v>5.99824452263635E-2</v>
      </c>
      <c r="JP42">
        <v>-2.0351725269219302E-3</v>
      </c>
      <c r="JQ42">
        <v>3.1702326575559498E-5</v>
      </c>
      <c r="JR42">
        <v>3</v>
      </c>
      <c r="JS42">
        <v>2024</v>
      </c>
      <c r="JT42">
        <v>2</v>
      </c>
      <c r="JU42">
        <v>24</v>
      </c>
      <c r="JV42">
        <v>68769.5</v>
      </c>
      <c r="JW42">
        <v>68769.7</v>
      </c>
      <c r="JX42">
        <v>1.34399</v>
      </c>
      <c r="JY42">
        <v>2.4426299999999999</v>
      </c>
      <c r="JZ42">
        <v>2.1484399999999999</v>
      </c>
      <c r="KA42">
        <v>2.6196299999999999</v>
      </c>
      <c r="KB42">
        <v>2.2497600000000002</v>
      </c>
      <c r="KC42">
        <v>2.49634</v>
      </c>
      <c r="KD42">
        <v>37.050899999999999</v>
      </c>
      <c r="KE42">
        <v>14.8325</v>
      </c>
      <c r="KF42">
        <v>18</v>
      </c>
      <c r="KG42">
        <v>237.88</v>
      </c>
      <c r="KH42">
        <v>1134.8900000000001</v>
      </c>
      <c r="KI42">
        <v>29.886500000000002</v>
      </c>
      <c r="KJ42">
        <v>29.805299999999999</v>
      </c>
      <c r="KK42">
        <v>30.000299999999999</v>
      </c>
      <c r="KL42">
        <v>29.699100000000001</v>
      </c>
      <c r="KM42">
        <v>29.5962</v>
      </c>
      <c r="KN42">
        <v>26.935300000000002</v>
      </c>
      <c r="KO42">
        <v>-30</v>
      </c>
      <c r="KP42">
        <v>-30</v>
      </c>
      <c r="KQ42">
        <v>-999.9</v>
      </c>
      <c r="KR42">
        <v>400</v>
      </c>
      <c r="KS42">
        <v>0</v>
      </c>
      <c r="KT42">
        <v>101.58199999999999</v>
      </c>
      <c r="KU42">
        <v>86.421999999999997</v>
      </c>
    </row>
    <row r="43" spans="1:307" x14ac:dyDescent="0.35">
      <c r="A43">
        <f t="shared" si="50"/>
        <v>17</v>
      </c>
      <c r="B43">
        <v>7</v>
      </c>
      <c r="C43" t="s">
        <v>522</v>
      </c>
      <c r="D43" t="s">
        <v>526</v>
      </c>
      <c r="E43">
        <v>2</v>
      </c>
      <c r="F43">
        <v>3</v>
      </c>
      <c r="G43">
        <v>42</v>
      </c>
      <c r="H43">
        <v>1681988904.0999999</v>
      </c>
      <c r="I43">
        <v>5203.0999999046298</v>
      </c>
      <c r="J43" t="s">
        <v>428</v>
      </c>
      <c r="K43" t="s">
        <v>429</v>
      </c>
      <c r="L43" s="6">
        <f t="shared" si="47"/>
        <v>1.0763888888889461E-3</v>
      </c>
      <c r="M43">
        <v>15</v>
      </c>
      <c r="N43">
        <f t="shared" si="51"/>
        <v>1.5825808055512744</v>
      </c>
      <c r="O43">
        <f t="shared" si="52"/>
        <v>0.73421724446242964</v>
      </c>
      <c r="P43" s="1">
        <f t="shared" si="53"/>
        <v>0.91011746318178832</v>
      </c>
      <c r="Q43">
        <f t="shared" si="54"/>
        <v>0.53079446599083346</v>
      </c>
      <c r="R43">
        <f t="shared" si="55"/>
        <v>3.4883681114402898</v>
      </c>
      <c r="S43">
        <v>1681988896.0999999</v>
      </c>
      <c r="T43">
        <f t="shared" si="56"/>
        <v>7.2914354476496064E-3</v>
      </c>
      <c r="U43">
        <f t="shared" si="57"/>
        <v>7.2914354476496062</v>
      </c>
      <c r="V43">
        <f t="shared" si="58"/>
        <v>11.539285784366431</v>
      </c>
      <c r="W43">
        <f t="shared" si="59"/>
        <v>394.26780000000002</v>
      </c>
      <c r="X43">
        <f t="shared" si="60"/>
        <v>358.8300099502647</v>
      </c>
      <c r="Y43">
        <f t="shared" si="61"/>
        <v>36.183957853188446</v>
      </c>
      <c r="Z43">
        <f t="shared" si="62"/>
        <v>39.757459137954157</v>
      </c>
      <c r="AA43" s="1">
        <f t="shared" si="63"/>
        <v>11.539285784366431</v>
      </c>
      <c r="AB43" s="1">
        <f t="shared" si="64"/>
        <v>0.71716244181338662</v>
      </c>
      <c r="AC43">
        <f>IF(LEFT(DX43,1)&lt;&gt;"0",IF(LEFT(DX43,1)="1",3,DY43),[1]Measurements!$D$5+[1]Measurements!$E$5*(EP43*EI43/([1]Measurements!$K$5*1000))+[1]Measurements!$F$5*(EP43*EI43/([1]Measurements!$K$5*1000))*MAX(MIN(DV43,[1]Measurements!$J$5),[1]Measurements!$I$5)*MAX(MIN(DV43,[1]Measurements!$J$5),[1]Measurements!$I$5)+[1]Measurements!$G$5*MAX(MIN(DV43,[1]Measurements!$J$5),[1]Measurements!$I$5)*(EP43*EI43/([1]Measurements!$K$5*1000))+[1]Measurements!$H$5*(EP43*EI43/([1]Measurements!$K$5*1000))*(EP43*EI43/([1]Measurements!$K$5*1000)))</f>
        <v>3.0219156613190643</v>
      </c>
      <c r="AD43">
        <f t="shared" si="65"/>
        <v>0.63432765663540946</v>
      </c>
      <c r="AE43">
        <f t="shared" si="66"/>
        <v>0.40309702715173801</v>
      </c>
      <c r="AF43">
        <f t="shared" si="67"/>
        <v>193.80757258049098</v>
      </c>
      <c r="AG43">
        <f>(EK43+(AF43+2*0.95*0.0000000567*(((EK43+[1]Measurements!$B$7)+273)^4-(EK43+273)^4)-44100*T43)/(1.84*29.3*AC43+8*0.95*0.0000000567*(EK43+273)^3))</f>
        <v>29.632359746862189</v>
      </c>
      <c r="AH43">
        <f>([1]Measurements!$C$7*EL43+[1]Measurements!$D$7*EM43+[1]Measurements!$E$7*AG43)</f>
        <v>28.936686666666699</v>
      </c>
      <c r="AI43">
        <f t="shared" si="68"/>
        <v>4.007061889122296</v>
      </c>
      <c r="AJ43">
        <f t="shared" si="69"/>
        <v>66.381278252164691</v>
      </c>
      <c r="AK43">
        <f t="shared" si="70"/>
        <v>2.887572461009257</v>
      </c>
      <c r="AL43">
        <f t="shared" si="71"/>
        <v>4.3499802008032189</v>
      </c>
      <c r="AM43">
        <f t="shared" si="72"/>
        <v>1.119489428113039</v>
      </c>
      <c r="AN43" s="1">
        <f t="shared" si="73"/>
        <v>-321.55230324134766</v>
      </c>
      <c r="AO43" s="1">
        <f t="shared" si="74"/>
        <v>232.29757097930704</v>
      </c>
      <c r="AP43" s="1">
        <f>2*0.95*0.0000000567*(((EK43+[1]Measurements!$B$7)+273)^4-(AH43+273)^4)</f>
        <v>17.033203355930979</v>
      </c>
      <c r="AQ43">
        <f t="shared" si="75"/>
        <v>121.58604367438133</v>
      </c>
      <c r="AR43">
        <f t="shared" si="76"/>
        <v>5.0828188385878112</v>
      </c>
      <c r="AS43">
        <f t="shared" si="77"/>
        <v>6.9227723496324147</v>
      </c>
      <c r="AT43">
        <v>409.68665331864503</v>
      </c>
      <c r="AU43">
        <v>403.67021212121199</v>
      </c>
      <c r="AV43">
        <v>-0.27245337209826598</v>
      </c>
      <c r="AW43">
        <v>66.598112768820101</v>
      </c>
      <c r="AX43" s="1">
        <f t="shared" si="78"/>
        <v>7.2914354476496062</v>
      </c>
      <c r="AY43">
        <v>23.7001840919581</v>
      </c>
      <c r="AZ43">
        <v>28.7383384615385</v>
      </c>
      <c r="BA43">
        <v>1.41048951048964E-2</v>
      </c>
      <c r="BB43">
        <v>77.180000000000007</v>
      </c>
      <c r="BC43">
        <v>1</v>
      </c>
      <c r="BD43">
        <v>0</v>
      </c>
      <c r="BE43">
        <f>IF(BC43*[1]Measurements!$H$13&gt;=BG43,1,(BG43/(BG43-BC43*[1]Measurements!$H$13)))</f>
        <v>1</v>
      </c>
      <c r="BF43">
        <f t="shared" si="79"/>
        <v>0</v>
      </c>
      <c r="BG43">
        <f>MAX(0,([1]Measurements!$B$13+[1]Measurements!$C$13*EP43)/(1+[1]Measurements!$D$13*EP43)*EI43/(EK43+273)*[1]Measurements!$E$13)</f>
        <v>52634.575441085224</v>
      </c>
      <c r="BH43" t="s">
        <v>297</v>
      </c>
      <c r="BI43">
        <v>10288.9</v>
      </c>
      <c r="BJ43">
        <v>1.016</v>
      </c>
      <c r="BK43">
        <v>4.5720000000000001</v>
      </c>
      <c r="BL43">
        <f t="shared" si="80"/>
        <v>0.77777777777777779</v>
      </c>
      <c r="BM43">
        <v>-1</v>
      </c>
      <c r="BN43" t="s">
        <v>430</v>
      </c>
      <c r="BO43">
        <v>10134</v>
      </c>
      <c r="BP43">
        <v>609.99099999999999</v>
      </c>
      <c r="BQ43">
        <v>716.78902174776204</v>
      </c>
      <c r="BR43">
        <f t="shared" si="81"/>
        <v>0.1489950578307605</v>
      </c>
      <c r="BS43">
        <v>0.5</v>
      </c>
      <c r="BT43">
        <f t="shared" si="82"/>
        <v>1009.206980197148</v>
      </c>
      <c r="BU43">
        <f t="shared" si="83"/>
        <v>11.539285784366431</v>
      </c>
      <c r="BV43">
        <f t="shared" si="84"/>
        <v>75.183426188840613</v>
      </c>
      <c r="BW43">
        <f t="shared" si="85"/>
        <v>1.242489006756264E-2</v>
      </c>
      <c r="BX43">
        <f t="shared" si="86"/>
        <v>-0.99362155409571984</v>
      </c>
      <c r="BY43">
        <f t="shared" si="87"/>
        <v>1.3039094525978643</v>
      </c>
      <c r="BZ43" t="s">
        <v>299</v>
      </c>
      <c r="CA43">
        <v>0</v>
      </c>
      <c r="CB43">
        <f t="shared" si="88"/>
        <v>1.3039094525978643</v>
      </c>
      <c r="CC43">
        <f t="shared" si="89"/>
        <v>0.99818090203248577</v>
      </c>
      <c r="CD43">
        <f t="shared" si="90"/>
        <v>0.14926658837829723</v>
      </c>
      <c r="CE43">
        <f t="shared" si="91"/>
        <v>-217.93062689585395</v>
      </c>
      <c r="CF43">
        <f t="shared" si="92"/>
        <v>0.14920654802968755</v>
      </c>
      <c r="CG43">
        <f t="shared" si="93"/>
        <v>-200.28600161635603</v>
      </c>
      <c r="CH43">
        <f t="shared" si="94"/>
        <v>3.1907047078316936E-4</v>
      </c>
      <c r="CI43">
        <f t="shared" si="95"/>
        <v>0.99968092952921683</v>
      </c>
      <c r="CJ43">
        <v>647</v>
      </c>
      <c r="CK43">
        <v>290</v>
      </c>
      <c r="CL43">
        <v>703.29</v>
      </c>
      <c r="CM43">
        <v>75</v>
      </c>
      <c r="CN43">
        <v>10134</v>
      </c>
      <c r="CO43">
        <v>701.72</v>
      </c>
      <c r="CP43">
        <v>1.57</v>
      </c>
      <c r="CQ43">
        <v>300</v>
      </c>
      <c r="CR43">
        <v>24.1</v>
      </c>
      <c r="CS43">
        <v>716.78902174776204</v>
      </c>
      <c r="CT43">
        <v>1.99380254972233</v>
      </c>
      <c r="CU43">
        <v>-15.271530092513601</v>
      </c>
      <c r="CV43">
        <v>1.77896702515668</v>
      </c>
      <c r="CW43">
        <v>0.72466289230788805</v>
      </c>
      <c r="CX43">
        <v>-7.3754745272525098E-3</v>
      </c>
      <c r="CY43">
        <v>290</v>
      </c>
      <c r="CZ43">
        <v>702.5</v>
      </c>
      <c r="DA43">
        <v>625</v>
      </c>
      <c r="DB43">
        <v>10096.5</v>
      </c>
      <c r="DC43">
        <v>701.66</v>
      </c>
      <c r="DD43">
        <v>0.84</v>
      </c>
      <c r="DR43">
        <f>[1]Measurements!$B$11*EQ43+[1]Measurements!$C$11*ER43+[1]Measurements!$F$11*FC43*(1-FF43)</f>
        <v>1200.02866666667</v>
      </c>
      <c r="DS43">
        <f t="shared" si="96"/>
        <v>1009.206980197148</v>
      </c>
      <c r="DT43">
        <f>([1]Measurements!$B$11*[1]Measurements!$D$9+[1]Measurements!$C$11*[1]Measurements!$D$9+[1]Measurements!$F$11*((FP43+FH43)/MAX(FP43+FH43+FQ43, 0.1)*[1]Measurements!$I$9+FQ43/MAX(FP43+FH43+FQ43, 0.1)*[1]Measurements!$J$9))/([1]Measurements!$B$11+[1]Measurements!$C$11+[1]Measurements!$F$11)</f>
        <v>0.84098572661637405</v>
      </c>
      <c r="DU43">
        <f>([1]Measurements!$B$11*[1]Measurements!$K$9+[1]Measurements!$C$11*[1]Measurements!$K$9+[1]Measurements!$F$11*((FP43+FH43)/MAX(FP43+FH43+FQ43, 0.1)*[1]Measurements!$P$9+FQ43/MAX(FP43+FH43+FQ43, 0.1)*[1]Measurements!$Q$9))/([1]Measurements!$B$11+[1]Measurements!$C$11+[1]Measurements!$F$11)</f>
        <v>0.16150245236960209</v>
      </c>
      <c r="DV43">
        <v>2</v>
      </c>
      <c r="DW43">
        <v>0.5</v>
      </c>
      <c r="DX43" t="s">
        <v>300</v>
      </c>
      <c r="DY43">
        <v>2</v>
      </c>
      <c r="DZ43" t="b">
        <v>1</v>
      </c>
      <c r="EA43">
        <v>1681988896.0999999</v>
      </c>
      <c r="EB43">
        <v>394.26780000000002</v>
      </c>
      <c r="EC43">
        <v>400.001466666667</v>
      </c>
      <c r="ED43">
        <v>28.635553333333299</v>
      </c>
      <c r="EE43">
        <v>23.700193333333299</v>
      </c>
      <c r="EF43">
        <v>394.4264</v>
      </c>
      <c r="EG43">
        <v>27.495613333333299</v>
      </c>
      <c r="EH43">
        <v>272.50433333333302</v>
      </c>
      <c r="EI43">
        <v>100.738666666667</v>
      </c>
      <c r="EJ43">
        <v>0.100050413333333</v>
      </c>
      <c r="EK43">
        <v>30.362546666666699</v>
      </c>
      <c r="EL43">
        <v>28.936686666666699</v>
      </c>
      <c r="EM43">
        <v>24.541879999999999</v>
      </c>
      <c r="EN43">
        <v>0</v>
      </c>
      <c r="EO43">
        <v>0</v>
      </c>
      <c r="EP43">
        <v>9991.5400000000009</v>
      </c>
      <c r="EQ43">
        <v>0</v>
      </c>
      <c r="ER43">
        <v>182.59786666666699</v>
      </c>
      <c r="ES43">
        <v>-5.73359533333333</v>
      </c>
      <c r="ET43">
        <v>405.890533333333</v>
      </c>
      <c r="EU43">
        <v>409.71166666666699</v>
      </c>
      <c r="EV43">
        <v>4.935352</v>
      </c>
      <c r="EW43">
        <v>400.001466666667</v>
      </c>
      <c r="EX43">
        <v>23.700193333333299</v>
      </c>
      <c r="EY43">
        <v>2.8847093333333298</v>
      </c>
      <c r="EZ43">
        <v>2.3875280000000001</v>
      </c>
      <c r="FA43">
        <v>23.376953333333301</v>
      </c>
      <c r="FB43">
        <v>20.279433333333301</v>
      </c>
      <c r="FC43">
        <v>1200.02866666667</v>
      </c>
      <c r="FD43">
        <v>0.96700319999999995</v>
      </c>
      <c r="FE43">
        <v>3.2996506666666703E-2</v>
      </c>
      <c r="FF43">
        <v>0</v>
      </c>
      <c r="FG43">
        <v>611.38233333333301</v>
      </c>
      <c r="FH43">
        <v>4.9997999999999996</v>
      </c>
      <c r="FI43">
        <v>7556.3159999999998</v>
      </c>
      <c r="FJ43">
        <v>11590.46</v>
      </c>
      <c r="FK43">
        <v>37.424599999999998</v>
      </c>
      <c r="FL43">
        <v>38.936999999999998</v>
      </c>
      <c r="FM43">
        <v>37.8791333333333</v>
      </c>
      <c r="FN43">
        <v>38.875</v>
      </c>
      <c r="FO43">
        <v>40.0165333333333</v>
      </c>
      <c r="FP43">
        <v>1155.5986666666699</v>
      </c>
      <c r="FQ43">
        <v>39.43</v>
      </c>
      <c r="FR43">
        <v>0</v>
      </c>
      <c r="FS43">
        <v>91.900000095367403</v>
      </c>
      <c r="FT43">
        <v>0</v>
      </c>
      <c r="FU43">
        <v>609.99099999999999</v>
      </c>
      <c r="FV43">
        <v>-127.555145376558</v>
      </c>
      <c r="FW43">
        <v>-1575.2393172345501</v>
      </c>
      <c r="FX43">
        <v>7538.4265384615401</v>
      </c>
      <c r="FY43">
        <v>15</v>
      </c>
      <c r="FZ43">
        <v>0</v>
      </c>
      <c r="GA43" t="s">
        <v>301</v>
      </c>
      <c r="GB43">
        <v>1677862641</v>
      </c>
      <c r="GC43">
        <v>1677862632</v>
      </c>
      <c r="GD43">
        <v>0</v>
      </c>
      <c r="GE43">
        <v>1.395</v>
      </c>
      <c r="GF43">
        <v>0.15</v>
      </c>
      <c r="GG43">
        <v>3.0830000000000002</v>
      </c>
      <c r="GH43">
        <v>0.99099999999999999</v>
      </c>
      <c r="GI43">
        <v>401</v>
      </c>
      <c r="GJ43">
        <v>15</v>
      </c>
      <c r="GK43">
        <v>0.55000000000000004</v>
      </c>
      <c r="GL43">
        <v>0.16</v>
      </c>
      <c r="GM43">
        <v>-4.1678855428571397</v>
      </c>
      <c r="GN43">
        <v>-28.1483664</v>
      </c>
      <c r="GO43">
        <v>2.8981726604879801</v>
      </c>
      <c r="GP43">
        <v>0</v>
      </c>
      <c r="GQ43">
        <v>618.786294117647</v>
      </c>
      <c r="GR43">
        <v>-145.20275017863801</v>
      </c>
      <c r="GS43">
        <v>14.306155391647501</v>
      </c>
      <c r="GT43">
        <v>0</v>
      </c>
      <c r="GU43">
        <v>4.86994619047619</v>
      </c>
      <c r="GV43">
        <v>1.2070870129870199</v>
      </c>
      <c r="GW43">
        <v>0.123371840442051</v>
      </c>
      <c r="GX43">
        <v>0</v>
      </c>
      <c r="GY43">
        <v>0</v>
      </c>
      <c r="GZ43">
        <v>3</v>
      </c>
      <c r="HA43" t="s">
        <v>312</v>
      </c>
      <c r="HB43">
        <v>2.8668300000000002</v>
      </c>
      <c r="HC43">
        <v>2.75942</v>
      </c>
      <c r="HD43">
        <v>8.7241399999999997E-2</v>
      </c>
      <c r="HE43">
        <v>8.78607E-2</v>
      </c>
      <c r="HF43">
        <v>0.12389699999999999</v>
      </c>
      <c r="HG43">
        <v>0.109726</v>
      </c>
      <c r="HH43">
        <v>24929.1</v>
      </c>
      <c r="HI43">
        <v>19607</v>
      </c>
      <c r="HJ43">
        <v>28615.9</v>
      </c>
      <c r="HK43">
        <v>22483</v>
      </c>
      <c r="HL43">
        <v>41061</v>
      </c>
      <c r="HM43">
        <v>31735</v>
      </c>
      <c r="HN43">
        <v>53392.1</v>
      </c>
      <c r="HO43">
        <v>40256.9</v>
      </c>
      <c r="HP43">
        <v>1.5018499999999999</v>
      </c>
      <c r="HQ43">
        <v>2.5730200000000001</v>
      </c>
      <c r="HR43">
        <v>3.6843099999999997E-2</v>
      </c>
      <c r="HS43">
        <v>-9.4492000000000007E-2</v>
      </c>
      <c r="HT43">
        <v>28.375399999999999</v>
      </c>
      <c r="HU43">
        <v>26.118400000000001</v>
      </c>
      <c r="HV43">
        <v>43.804000000000002</v>
      </c>
      <c r="HW43">
        <v>33.808</v>
      </c>
      <c r="HX43">
        <v>22.986499999999999</v>
      </c>
      <c r="HY43">
        <v>62.496499999999997</v>
      </c>
      <c r="HZ43">
        <v>0</v>
      </c>
      <c r="IA43">
        <v>2</v>
      </c>
      <c r="IB43">
        <v>0.172093</v>
      </c>
      <c r="IC43">
        <v>0</v>
      </c>
      <c r="ID43">
        <v>20.265999999999998</v>
      </c>
      <c r="IE43">
        <v>5.2481400000000002</v>
      </c>
      <c r="IF43">
        <v>11.985099999999999</v>
      </c>
      <c r="IG43">
        <v>4.9813000000000001</v>
      </c>
      <c r="IH43">
        <v>3.2968500000000001</v>
      </c>
      <c r="II43">
        <v>9999</v>
      </c>
      <c r="IJ43">
        <v>9999</v>
      </c>
      <c r="IK43">
        <v>9999</v>
      </c>
      <c r="IL43">
        <v>999.9</v>
      </c>
      <c r="IM43">
        <v>4.9703799999999996</v>
      </c>
      <c r="IN43">
        <v>1.8745700000000001</v>
      </c>
      <c r="IO43">
        <v>1.8707400000000001</v>
      </c>
      <c r="IP43">
        <v>1.8745400000000001</v>
      </c>
      <c r="IQ43">
        <v>1.87042</v>
      </c>
      <c r="IR43">
        <v>1.87364</v>
      </c>
      <c r="IS43">
        <v>1.8757600000000001</v>
      </c>
      <c r="IT43">
        <v>1.8742399999999999</v>
      </c>
      <c r="IU43">
        <v>0</v>
      </c>
      <c r="IV43">
        <v>0</v>
      </c>
      <c r="IW43">
        <v>0</v>
      </c>
      <c r="IX43">
        <v>0</v>
      </c>
      <c r="IY43" t="s">
        <v>303</v>
      </c>
      <c r="IZ43" t="s">
        <v>304</v>
      </c>
      <c r="JA43" t="s">
        <v>305</v>
      </c>
      <c r="JB43" t="s">
        <v>305</v>
      </c>
      <c r="JC43" t="s">
        <v>305</v>
      </c>
      <c r="JD43" t="s">
        <v>305</v>
      </c>
      <c r="JE43">
        <v>0</v>
      </c>
      <c r="JF43">
        <v>100</v>
      </c>
      <c r="JG43">
        <v>100</v>
      </c>
      <c r="JH43">
        <v>-0.17100000000000001</v>
      </c>
      <c r="JI43">
        <v>1.1398999999999999</v>
      </c>
      <c r="JJ43">
        <v>-1.9404448357930499</v>
      </c>
      <c r="JK43">
        <v>3.7615693108519802E-3</v>
      </c>
      <c r="JL43">
        <v>2.0286125053024199E-6</v>
      </c>
      <c r="JM43">
        <v>-2.8431522489916698E-10</v>
      </c>
      <c r="JN43">
        <v>1.13992948613311</v>
      </c>
      <c r="JO43">
        <v>0</v>
      </c>
      <c r="JP43">
        <v>0</v>
      </c>
      <c r="JQ43">
        <v>0</v>
      </c>
      <c r="JR43">
        <v>3</v>
      </c>
      <c r="JS43">
        <v>2024</v>
      </c>
      <c r="JT43">
        <v>2</v>
      </c>
      <c r="JU43">
        <v>24</v>
      </c>
      <c r="JV43">
        <v>68771.100000000006</v>
      </c>
      <c r="JW43">
        <v>68771.199999999997</v>
      </c>
      <c r="JX43">
        <v>1.34399</v>
      </c>
      <c r="JY43">
        <v>2.4365199999999998</v>
      </c>
      <c r="JZ43">
        <v>2.1484399999999999</v>
      </c>
      <c r="KA43">
        <v>2.6196299999999999</v>
      </c>
      <c r="KB43">
        <v>2.2497600000000002</v>
      </c>
      <c r="KC43">
        <v>2.4731399999999999</v>
      </c>
      <c r="KD43">
        <v>37.050899999999999</v>
      </c>
      <c r="KE43">
        <v>14.815</v>
      </c>
      <c r="KF43">
        <v>18</v>
      </c>
      <c r="KG43">
        <v>257.84500000000003</v>
      </c>
      <c r="KH43">
        <v>1117.33</v>
      </c>
      <c r="KI43">
        <v>29.911200000000001</v>
      </c>
      <c r="KJ43">
        <v>29.843800000000002</v>
      </c>
      <c r="KK43">
        <v>30.0001</v>
      </c>
      <c r="KL43">
        <v>29.735099999999999</v>
      </c>
      <c r="KM43">
        <v>29.619</v>
      </c>
      <c r="KN43">
        <v>26.935099999999998</v>
      </c>
      <c r="KO43">
        <v>-30</v>
      </c>
      <c r="KP43">
        <v>-30</v>
      </c>
      <c r="KQ43">
        <v>-999.9</v>
      </c>
      <c r="KR43">
        <v>400</v>
      </c>
      <c r="KS43">
        <v>0</v>
      </c>
      <c r="KT43">
        <v>101.571</v>
      </c>
      <c r="KU43">
        <v>86.416499999999999</v>
      </c>
    </row>
    <row r="44" spans="1:307" x14ac:dyDescent="0.35">
      <c r="A44">
        <f t="shared" si="50"/>
        <v>22</v>
      </c>
      <c r="B44">
        <v>8</v>
      </c>
      <c r="C44" t="s">
        <v>522</v>
      </c>
      <c r="D44" t="s">
        <v>527</v>
      </c>
      <c r="E44">
        <v>1</v>
      </c>
      <c r="F44">
        <v>1</v>
      </c>
      <c r="G44">
        <v>43</v>
      </c>
      <c r="H44">
        <v>1681989066.0999999</v>
      </c>
      <c r="I44">
        <v>5365.0999999046298</v>
      </c>
      <c r="J44" t="s">
        <v>431</v>
      </c>
      <c r="K44" t="s">
        <v>432</v>
      </c>
      <c r="L44" s="6">
        <f t="shared" si="47"/>
        <v>1.87499999999996E-3</v>
      </c>
      <c r="M44">
        <v>15</v>
      </c>
      <c r="N44">
        <f t="shared" si="51"/>
        <v>2.2134851649011047</v>
      </c>
      <c r="O44">
        <f t="shared" si="52"/>
        <v>1.5612858046188209</v>
      </c>
      <c r="P44" s="1">
        <f t="shared" si="53"/>
        <v>0.81262347758763742</v>
      </c>
      <c r="Q44">
        <f t="shared" si="54"/>
        <v>0.21830354344232053</v>
      </c>
      <c r="R44">
        <f t="shared" si="55"/>
        <v>1.6394572422803104</v>
      </c>
      <c r="S44">
        <v>1681989057.5999999</v>
      </c>
      <c r="T44">
        <f t="shared" si="56"/>
        <v>2.1437385678594436E-3</v>
      </c>
      <c r="U44">
        <f t="shared" si="57"/>
        <v>2.1437385678594434</v>
      </c>
      <c r="V44">
        <f t="shared" si="58"/>
        <v>4.7451335173832181</v>
      </c>
      <c r="W44">
        <f t="shared" si="59"/>
        <v>396.99237499999998</v>
      </c>
      <c r="X44">
        <f t="shared" si="60"/>
        <v>322.60532434827542</v>
      </c>
      <c r="Y44">
        <f t="shared" si="61"/>
        <v>32.531376021196365</v>
      </c>
      <c r="Z44">
        <f t="shared" si="62"/>
        <v>40.032532800761985</v>
      </c>
      <c r="AA44" s="1">
        <f t="shared" si="63"/>
        <v>4.7451335173832181</v>
      </c>
      <c r="AB44" s="1">
        <f t="shared" si="64"/>
        <v>0.12090813367429161</v>
      </c>
      <c r="AC44">
        <f>IF(LEFT(DX44,1)&lt;&gt;"0",IF(LEFT(DX44,1)="1",3,DY44),[1]Measurements!$D$5+[1]Measurements!$E$5*(EP44*EI44/([1]Measurements!$K$5*1000))+[1]Measurements!$F$5*(EP44*EI44/([1]Measurements!$K$5*1000))*MAX(MIN(DV44,[1]Measurements!$J$5),[1]Measurements!$I$5)*MAX(MIN(DV44,[1]Measurements!$J$5),[1]Measurements!$I$5)+[1]Measurements!$G$5*MAX(MIN(DV44,[1]Measurements!$J$5),[1]Measurements!$I$5)*(EP44*EI44/([1]Measurements!$K$5*1000))+[1]Measurements!$H$5*(EP44*EI44/([1]Measurements!$K$5*1000))*(EP44*EI44/([1]Measurements!$K$5*1000)))</f>
        <v>3.022902301348398</v>
      </c>
      <c r="AD44">
        <f t="shared" si="65"/>
        <v>0.11828435616911401</v>
      </c>
      <c r="AE44">
        <f t="shared" si="66"/>
        <v>7.415871633261524E-2</v>
      </c>
      <c r="AF44">
        <f t="shared" si="67"/>
        <v>193.77852338047498</v>
      </c>
      <c r="AG44">
        <f>(EK44+(AF44+2*0.95*0.0000000567*(((EK44+[1]Measurements!$B$7)+273)^4-(EK44+273)^4)-44100*T44)/(1.84*29.3*AC44+8*0.95*0.0000000567*(EK44+273)^3))</f>
        <v>30.894793346796632</v>
      </c>
      <c r="AH44">
        <f>([1]Measurements!$C$7*EL44+[1]Measurements!$D$7*EM44+[1]Measurements!$E$7*AG44)</f>
        <v>30.2126375</v>
      </c>
      <c r="AI44">
        <f t="shared" si="68"/>
        <v>4.312763499788848</v>
      </c>
      <c r="AJ44">
        <f t="shared" si="69"/>
        <v>58.67712796210661</v>
      </c>
      <c r="AK44">
        <f t="shared" si="70"/>
        <v>2.5473526425198441</v>
      </c>
      <c r="AL44">
        <f t="shared" si="71"/>
        <v>4.3413042372573374</v>
      </c>
      <c r="AM44">
        <f t="shared" si="72"/>
        <v>1.7654108572690039</v>
      </c>
      <c r="AN44" s="1">
        <f t="shared" si="73"/>
        <v>-94.538870842601455</v>
      </c>
      <c r="AO44" s="1">
        <f t="shared" si="74"/>
        <v>18.751817189388387</v>
      </c>
      <c r="AP44" s="1">
        <f>2*0.95*0.0000000567*(((EK44+[1]Measurements!$B$7)+273)^4-(AH44+273)^4)</f>
        <v>1.3829916290045643</v>
      </c>
      <c r="AQ44">
        <f t="shared" si="75"/>
        <v>119.37446135626647</v>
      </c>
      <c r="AR44">
        <f t="shared" si="76"/>
        <v>3.3081049036829846</v>
      </c>
      <c r="AS44">
        <f t="shared" si="77"/>
        <v>2.1188336522989393</v>
      </c>
      <c r="AT44">
        <v>409.72871776329202</v>
      </c>
      <c r="AU44">
        <v>406.76652727272699</v>
      </c>
      <c r="AV44">
        <v>-5.7830247096374403E-2</v>
      </c>
      <c r="AW44">
        <v>66.599507726258196</v>
      </c>
      <c r="AX44" s="1">
        <f t="shared" si="78"/>
        <v>2.1437385678594434</v>
      </c>
      <c r="AY44">
        <v>23.763081751888102</v>
      </c>
      <c r="AZ44">
        <v>25.273716783216798</v>
      </c>
      <c r="BA44">
        <v>1.86148251748538E-4</v>
      </c>
      <c r="BB44">
        <v>77.180000000000007</v>
      </c>
      <c r="BC44">
        <v>3</v>
      </c>
      <c r="BD44">
        <v>1</v>
      </c>
      <c r="BE44">
        <f>IF(BC44*[1]Measurements!$H$13&gt;=BG44,1,(BG44/(BG44-BC44*[1]Measurements!$H$13)))</f>
        <v>1</v>
      </c>
      <c r="BF44">
        <f t="shared" si="79"/>
        <v>0</v>
      </c>
      <c r="BG44">
        <f>MAX(0,([1]Measurements!$B$13+[1]Measurements!$C$13*EP44)/(1+[1]Measurements!$D$13*EP44)*EI44/(EK44+273)*[1]Measurements!$E$13)</f>
        <v>52670.765952023954</v>
      </c>
      <c r="BH44" t="s">
        <v>297</v>
      </c>
      <c r="BI44">
        <v>10288.9</v>
      </c>
      <c r="BJ44">
        <v>1.016</v>
      </c>
      <c r="BK44">
        <v>4.5720000000000001</v>
      </c>
      <c r="BL44">
        <f t="shared" si="80"/>
        <v>0.77777777777777779</v>
      </c>
      <c r="BM44">
        <v>-1</v>
      </c>
      <c r="BN44" t="s">
        <v>433</v>
      </c>
      <c r="BO44">
        <v>10180.4</v>
      </c>
      <c r="BP44">
        <v>724.55024000000003</v>
      </c>
      <c r="BQ44">
        <v>762.201437145554</v>
      </c>
      <c r="BR44">
        <f t="shared" si="81"/>
        <v>4.9397961366430598E-2</v>
      </c>
      <c r="BS44">
        <v>0.5</v>
      </c>
      <c r="BT44">
        <f t="shared" si="82"/>
        <v>1009.0561501971374</v>
      </c>
      <c r="BU44">
        <f t="shared" si="83"/>
        <v>4.7451335173832181</v>
      </c>
      <c r="BV44">
        <f t="shared" si="84"/>
        <v>24.922658361998693</v>
      </c>
      <c r="BW44">
        <f t="shared" si="85"/>
        <v>5.6935716771170783E-3</v>
      </c>
      <c r="BX44">
        <f t="shared" si="86"/>
        <v>-0.99400158570007147</v>
      </c>
      <c r="BY44">
        <f t="shared" si="87"/>
        <v>1.3040507894561979</v>
      </c>
      <c r="BZ44" t="s">
        <v>299</v>
      </c>
      <c r="CA44">
        <v>0</v>
      </c>
      <c r="CB44">
        <f t="shared" si="88"/>
        <v>1.3040507894561979</v>
      </c>
      <c r="CC44">
        <f t="shared" si="89"/>
        <v>0.99828909953995904</v>
      </c>
      <c r="CD44">
        <f t="shared" si="90"/>
        <v>4.9482621205815668E-2</v>
      </c>
      <c r="CE44">
        <f t="shared" si="91"/>
        <v>-231.83635617748197</v>
      </c>
      <c r="CF44">
        <f t="shared" si="92"/>
        <v>4.9463895797515492E-2</v>
      </c>
      <c r="CG44">
        <f t="shared" si="93"/>
        <v>-213.05664711629751</v>
      </c>
      <c r="CH44">
        <f t="shared" si="94"/>
        <v>8.9059181386519061E-5</v>
      </c>
      <c r="CI44">
        <f t="shared" si="95"/>
        <v>0.99991094081861354</v>
      </c>
      <c r="CJ44">
        <v>648</v>
      </c>
      <c r="CK44">
        <v>290</v>
      </c>
      <c r="CL44">
        <v>754.53</v>
      </c>
      <c r="CM44">
        <v>45</v>
      </c>
      <c r="CN44">
        <v>10180.4</v>
      </c>
      <c r="CO44">
        <v>752.45</v>
      </c>
      <c r="CP44">
        <v>2.08</v>
      </c>
      <c r="CQ44">
        <v>300</v>
      </c>
      <c r="CR44">
        <v>24.1</v>
      </c>
      <c r="CS44">
        <v>762.201437145554</v>
      </c>
      <c r="CT44">
        <v>1.55497740937079</v>
      </c>
      <c r="CU44">
        <v>-9.9276571261096507</v>
      </c>
      <c r="CV44">
        <v>1.39309936480646</v>
      </c>
      <c r="CW44">
        <v>0.64459917773710096</v>
      </c>
      <c r="CX44">
        <v>-7.4016760845383696E-3</v>
      </c>
      <c r="CY44">
        <v>290</v>
      </c>
      <c r="CZ44">
        <v>753.05</v>
      </c>
      <c r="DA44">
        <v>765</v>
      </c>
      <c r="DB44">
        <v>10128.299999999999</v>
      </c>
      <c r="DC44">
        <v>752.4</v>
      </c>
      <c r="DD44">
        <v>0.65</v>
      </c>
      <c r="DR44">
        <f>[1]Measurements!$B$11*EQ44+[1]Measurements!$C$11*ER44+[1]Measurements!$F$11*FC44*(1-FF44)</f>
        <v>1199.849375</v>
      </c>
      <c r="DS44">
        <f t="shared" si="96"/>
        <v>1009.0561501971374</v>
      </c>
      <c r="DT44">
        <f>([1]Measurements!$B$11*[1]Measurements!$D$9+[1]Measurements!$C$11*[1]Measurements!$D$9+[1]Measurements!$F$11*((FP44+FH44)/MAX(FP44+FH44+FQ44, 0.1)*[1]Measurements!$I$9+FQ44/MAX(FP44+FH44+FQ44, 0.1)*[1]Measurements!$J$9))/([1]Measurements!$B$11+[1]Measurements!$C$11+[1]Measurements!$F$11)</f>
        <v>0.84098568638845805</v>
      </c>
      <c r="DU44">
        <f>([1]Measurements!$B$11*[1]Measurements!$K$9+[1]Measurements!$C$11*[1]Measurements!$K$9+[1]Measurements!$F$11*((FP44+FH44)/MAX(FP44+FH44+FQ44, 0.1)*[1]Measurements!$P$9+FQ44/MAX(FP44+FH44+FQ44, 0.1)*[1]Measurements!$Q$9))/([1]Measurements!$B$11+[1]Measurements!$C$11+[1]Measurements!$F$11)</f>
        <v>0.16150237472972387</v>
      </c>
      <c r="DV44">
        <v>2</v>
      </c>
      <c r="DW44">
        <v>0.5</v>
      </c>
      <c r="DX44" t="s">
        <v>300</v>
      </c>
      <c r="DY44">
        <v>2</v>
      </c>
      <c r="DZ44" t="b">
        <v>1</v>
      </c>
      <c r="EA44">
        <v>1681989057.5999999</v>
      </c>
      <c r="EB44">
        <v>396.99237499999998</v>
      </c>
      <c r="EC44">
        <v>399.99618750000002</v>
      </c>
      <c r="ED44">
        <v>25.261443750000002</v>
      </c>
      <c r="EE44">
        <v>23.766287500000001</v>
      </c>
      <c r="EF44">
        <v>397.13675000000001</v>
      </c>
      <c r="EG44">
        <v>24.121512500000001</v>
      </c>
      <c r="EH44">
        <v>276.26662499999998</v>
      </c>
      <c r="EI44">
        <v>100.73956250000001</v>
      </c>
      <c r="EJ44">
        <v>9.9988387499999998E-2</v>
      </c>
      <c r="EK44">
        <v>30.3277</v>
      </c>
      <c r="EL44">
        <v>30.2126375</v>
      </c>
      <c r="EM44">
        <v>23.60364375</v>
      </c>
      <c r="EN44">
        <v>0</v>
      </c>
      <c r="EO44">
        <v>0</v>
      </c>
      <c r="EP44">
        <v>9997.4118749999998</v>
      </c>
      <c r="EQ44">
        <v>0</v>
      </c>
      <c r="ER44">
        <v>159.76712499999999</v>
      </c>
      <c r="ES44">
        <v>-3.0037456250000001</v>
      </c>
      <c r="ET44">
        <v>407.28081250000002</v>
      </c>
      <c r="EU44">
        <v>409.73387500000001</v>
      </c>
      <c r="EV44">
        <v>1.495178125</v>
      </c>
      <c r="EW44">
        <v>399.99618750000002</v>
      </c>
      <c r="EX44">
        <v>23.766287500000001</v>
      </c>
      <c r="EY44">
        <v>2.5448249999999999</v>
      </c>
      <c r="EZ44">
        <v>2.3942031250000002</v>
      </c>
      <c r="FA44">
        <v>21.316075000000001</v>
      </c>
      <c r="FB44">
        <v>20.324618749999999</v>
      </c>
      <c r="FC44">
        <v>1199.849375</v>
      </c>
      <c r="FD44">
        <v>0.96700562499999998</v>
      </c>
      <c r="FE44">
        <v>3.2994450000000002E-2</v>
      </c>
      <c r="FF44">
        <v>0</v>
      </c>
      <c r="FG44">
        <v>727.79962499999999</v>
      </c>
      <c r="FH44">
        <v>4.9997999999999996</v>
      </c>
      <c r="FI44">
        <v>8945.5968749999993</v>
      </c>
      <c r="FJ44">
        <v>11588.71875</v>
      </c>
      <c r="FK44">
        <v>37.186999999999998</v>
      </c>
      <c r="FL44">
        <v>38.761625000000002</v>
      </c>
      <c r="FM44">
        <v>37.702750000000002</v>
      </c>
      <c r="FN44">
        <v>38.577750000000002</v>
      </c>
      <c r="FO44">
        <v>39.823812500000003</v>
      </c>
      <c r="FP44">
        <v>1155.4268750000001</v>
      </c>
      <c r="FQ44">
        <v>39.422499999999999</v>
      </c>
      <c r="FR44">
        <v>0</v>
      </c>
      <c r="FS44">
        <v>160.69999980926499</v>
      </c>
      <c r="FT44">
        <v>0</v>
      </c>
      <c r="FU44">
        <v>724.55024000000003</v>
      </c>
      <c r="FV44">
        <v>-133.289769460255</v>
      </c>
      <c r="FW44">
        <v>-1593.8746181982301</v>
      </c>
      <c r="FX44">
        <v>8906.3520000000008</v>
      </c>
      <c r="FY44">
        <v>15</v>
      </c>
      <c r="FZ44">
        <v>0</v>
      </c>
      <c r="GA44" t="s">
        <v>301</v>
      </c>
      <c r="GB44">
        <v>1677862641</v>
      </c>
      <c r="GC44">
        <v>1677862632</v>
      </c>
      <c r="GD44">
        <v>0</v>
      </c>
      <c r="GE44">
        <v>1.395</v>
      </c>
      <c r="GF44">
        <v>0.15</v>
      </c>
      <c r="GG44">
        <v>3.0830000000000002</v>
      </c>
      <c r="GH44">
        <v>0.99099999999999999</v>
      </c>
      <c r="GI44">
        <v>401</v>
      </c>
      <c r="GJ44">
        <v>15</v>
      </c>
      <c r="GK44">
        <v>0.55000000000000004</v>
      </c>
      <c r="GL44">
        <v>0.16</v>
      </c>
      <c r="GM44">
        <v>-2.7137519047618999</v>
      </c>
      <c r="GN44">
        <v>-6.0467625974025898</v>
      </c>
      <c r="GO44">
        <v>0.62473900853624298</v>
      </c>
      <c r="GP44">
        <v>0</v>
      </c>
      <c r="GQ44">
        <v>735.29723529411797</v>
      </c>
      <c r="GR44">
        <v>-167.82490436224401</v>
      </c>
      <c r="GS44">
        <v>16.624505627428501</v>
      </c>
      <c r="GT44">
        <v>0</v>
      </c>
      <c r="GU44">
        <v>1.48885333333333</v>
      </c>
      <c r="GV44">
        <v>0.15034519480519501</v>
      </c>
      <c r="GW44">
        <v>1.52028657490661E-2</v>
      </c>
      <c r="GX44">
        <v>0</v>
      </c>
      <c r="GY44">
        <v>0</v>
      </c>
      <c r="GZ44">
        <v>3</v>
      </c>
      <c r="HA44" t="s">
        <v>312</v>
      </c>
      <c r="HB44">
        <v>2.8680300000000001</v>
      </c>
      <c r="HC44">
        <v>2.7592599999999998</v>
      </c>
      <c r="HD44">
        <v>8.7991700000000006E-2</v>
      </c>
      <c r="HE44">
        <v>8.7863800000000006E-2</v>
      </c>
      <c r="HF44">
        <v>0.11287999999999999</v>
      </c>
      <c r="HG44">
        <v>0.109919</v>
      </c>
      <c r="HH44">
        <v>24908.799999999999</v>
      </c>
      <c r="HI44">
        <v>19607.8</v>
      </c>
      <c r="HJ44">
        <v>28616</v>
      </c>
      <c r="HK44">
        <v>22483.8</v>
      </c>
      <c r="HL44">
        <v>41579.199999999997</v>
      </c>
      <c r="HM44">
        <v>31729.3</v>
      </c>
      <c r="HN44">
        <v>53394.2</v>
      </c>
      <c r="HO44">
        <v>40258.400000000001</v>
      </c>
      <c r="HP44">
        <v>1.4993300000000001</v>
      </c>
      <c r="HQ44">
        <v>2.5732300000000001</v>
      </c>
      <c r="HR44">
        <v>0.119079</v>
      </c>
      <c r="HS44">
        <v>-0.11414299999999999</v>
      </c>
      <c r="HT44">
        <v>28.260999999999999</v>
      </c>
      <c r="HU44">
        <v>25.456900000000001</v>
      </c>
      <c r="HV44">
        <v>44.042000000000002</v>
      </c>
      <c r="HW44">
        <v>33.747</v>
      </c>
      <c r="HX44">
        <v>23.0307</v>
      </c>
      <c r="HY44">
        <v>62.196599999999997</v>
      </c>
      <c r="HZ44">
        <v>0</v>
      </c>
      <c r="IA44">
        <v>2</v>
      </c>
      <c r="IB44">
        <v>0.170739</v>
      </c>
      <c r="IC44">
        <v>0</v>
      </c>
      <c r="ID44">
        <v>20.267199999999999</v>
      </c>
      <c r="IE44">
        <v>5.2523299999999997</v>
      </c>
      <c r="IF44">
        <v>11.985799999999999</v>
      </c>
      <c r="IG44">
        <v>4.9817999999999998</v>
      </c>
      <c r="IH44">
        <v>3.2976000000000001</v>
      </c>
      <c r="II44">
        <v>9999</v>
      </c>
      <c r="IJ44">
        <v>9999</v>
      </c>
      <c r="IK44">
        <v>9999</v>
      </c>
      <c r="IL44">
        <v>999.9</v>
      </c>
      <c r="IM44">
        <v>4.9703900000000001</v>
      </c>
      <c r="IN44">
        <v>1.8745400000000001</v>
      </c>
      <c r="IO44">
        <v>1.87073</v>
      </c>
      <c r="IP44">
        <v>1.8745400000000001</v>
      </c>
      <c r="IQ44">
        <v>1.87042</v>
      </c>
      <c r="IR44">
        <v>1.8736299999999999</v>
      </c>
      <c r="IS44">
        <v>1.8757600000000001</v>
      </c>
      <c r="IT44">
        <v>1.8742399999999999</v>
      </c>
      <c r="IU44">
        <v>0</v>
      </c>
      <c r="IV44">
        <v>0</v>
      </c>
      <c r="IW44">
        <v>0</v>
      </c>
      <c r="IX44">
        <v>0</v>
      </c>
      <c r="IY44" t="s">
        <v>303</v>
      </c>
      <c r="IZ44" t="s">
        <v>304</v>
      </c>
      <c r="JA44" t="s">
        <v>305</v>
      </c>
      <c r="JB44" t="s">
        <v>305</v>
      </c>
      <c r="JC44" t="s">
        <v>305</v>
      </c>
      <c r="JD44" t="s">
        <v>305</v>
      </c>
      <c r="JE44">
        <v>0</v>
      </c>
      <c r="JF44">
        <v>100</v>
      </c>
      <c r="JG44">
        <v>100</v>
      </c>
      <c r="JH44">
        <v>-0.14799999999999999</v>
      </c>
      <c r="JI44">
        <v>1.1398999999999999</v>
      </c>
      <c r="JJ44">
        <v>-1.9404448357930499</v>
      </c>
      <c r="JK44">
        <v>3.7615693108519802E-3</v>
      </c>
      <c r="JL44">
        <v>2.0286125053024199E-6</v>
      </c>
      <c r="JM44">
        <v>-2.8431522489916698E-10</v>
      </c>
      <c r="JN44">
        <v>1.13992948613311</v>
      </c>
      <c r="JO44">
        <v>0</v>
      </c>
      <c r="JP44">
        <v>0</v>
      </c>
      <c r="JQ44">
        <v>0</v>
      </c>
      <c r="JR44">
        <v>3</v>
      </c>
      <c r="JS44">
        <v>2024</v>
      </c>
      <c r="JT44">
        <v>2</v>
      </c>
      <c r="JU44">
        <v>24</v>
      </c>
      <c r="JV44">
        <v>68773.8</v>
      </c>
      <c r="JW44">
        <v>68773.899999999994</v>
      </c>
      <c r="JX44">
        <v>1.34399</v>
      </c>
      <c r="JY44">
        <v>2.4389599999999998</v>
      </c>
      <c r="JZ44">
        <v>2.1484399999999999</v>
      </c>
      <c r="KA44">
        <v>2.6208499999999999</v>
      </c>
      <c r="KB44">
        <v>2.2497600000000002</v>
      </c>
      <c r="KC44">
        <v>2.4633799999999999</v>
      </c>
      <c r="KD44">
        <v>37.0032</v>
      </c>
      <c r="KE44">
        <v>14.7712</v>
      </c>
      <c r="KF44">
        <v>18</v>
      </c>
      <c r="KG44">
        <v>256.839</v>
      </c>
      <c r="KH44">
        <v>1117.46</v>
      </c>
      <c r="KI44">
        <v>29.913699999999999</v>
      </c>
      <c r="KJ44">
        <v>29.814599999999999</v>
      </c>
      <c r="KK44">
        <v>29.9999</v>
      </c>
      <c r="KL44">
        <v>29.7224</v>
      </c>
      <c r="KM44">
        <v>29.612500000000001</v>
      </c>
      <c r="KN44">
        <v>26.9298</v>
      </c>
      <c r="KO44">
        <v>-30</v>
      </c>
      <c r="KP44">
        <v>-30</v>
      </c>
      <c r="KQ44">
        <v>-999.9</v>
      </c>
      <c r="KR44">
        <v>400</v>
      </c>
      <c r="KS44">
        <v>0</v>
      </c>
      <c r="KT44">
        <v>101.574</v>
      </c>
      <c r="KU44">
        <v>86.419700000000006</v>
      </c>
    </row>
    <row r="45" spans="1:307" x14ac:dyDescent="0.35">
      <c r="A45">
        <f t="shared" si="50"/>
        <v>22</v>
      </c>
      <c r="B45">
        <v>8</v>
      </c>
      <c r="C45" t="s">
        <v>522</v>
      </c>
      <c r="D45" t="s">
        <v>527</v>
      </c>
      <c r="E45">
        <v>1</v>
      </c>
      <c r="F45">
        <v>2</v>
      </c>
      <c r="G45">
        <v>44</v>
      </c>
      <c r="H45">
        <v>1681989137.0999999</v>
      </c>
      <c r="I45">
        <v>5436.0999999046298</v>
      </c>
      <c r="J45" t="s">
        <v>434</v>
      </c>
      <c r="K45" t="s">
        <v>435</v>
      </c>
      <c r="L45" s="6">
        <f t="shared" si="47"/>
        <v>8.2175925925920268E-4</v>
      </c>
      <c r="M45">
        <v>15</v>
      </c>
      <c r="N45">
        <f t="shared" si="51"/>
        <v>2.3372328925873833</v>
      </c>
      <c r="O45">
        <f t="shared" si="52"/>
        <v>-0.28127084142895248</v>
      </c>
      <c r="P45" s="1">
        <f t="shared" si="53"/>
        <v>0.86689409201913492</v>
      </c>
      <c r="Q45">
        <f t="shared" si="54"/>
        <v>0.61071905378953206</v>
      </c>
      <c r="R45">
        <f t="shared" si="55"/>
        <v>3.6905411251459759</v>
      </c>
      <c r="S45">
        <v>1681989129.0999999</v>
      </c>
      <c r="T45">
        <f t="shared" si="56"/>
        <v>5.6804861957867716E-3</v>
      </c>
      <c r="U45">
        <f t="shared" si="57"/>
        <v>5.6804861957867718</v>
      </c>
      <c r="V45">
        <f t="shared" si="58"/>
        <v>13.276619182681417</v>
      </c>
      <c r="W45">
        <f t="shared" si="59"/>
        <v>399.582066666667</v>
      </c>
      <c r="X45">
        <f t="shared" si="60"/>
        <v>346.39533287012972</v>
      </c>
      <c r="Y45">
        <f t="shared" si="61"/>
        <v>34.928202373418287</v>
      </c>
      <c r="Z45">
        <f t="shared" si="62"/>
        <v>40.291198999943497</v>
      </c>
      <c r="AA45" s="1">
        <f t="shared" si="63"/>
        <v>13.276619182681417</v>
      </c>
      <c r="AB45" s="1">
        <f t="shared" si="64"/>
        <v>0.49931054765864996</v>
      </c>
      <c r="AC45">
        <f>IF(LEFT(DX45,1)&lt;&gt;"0",IF(LEFT(DX45,1)="1",3,DY45),[1]Measurements!$D$5+[1]Measurements!$E$5*(EP45*EI45/([1]Measurements!$K$5*1000))+[1]Measurements!$F$5*(EP45*EI45/([1]Measurements!$K$5*1000))*MAX(MIN(DV45,[1]Measurements!$J$5),[1]Measurements!$I$5)*MAX(MIN(DV45,[1]Measurements!$J$5),[1]Measurements!$I$5)+[1]Measurements!$G$5*MAX(MIN(DV45,[1]Measurements!$J$5),[1]Measurements!$I$5)*(EP45*EI45/([1]Measurements!$K$5*1000))+[1]Measurements!$H$5*(EP45*EI45/([1]Measurements!$K$5*1000))*(EP45*EI45/([1]Measurements!$K$5*1000)))</f>
        <v>3.0227790640838239</v>
      </c>
      <c r="AD45">
        <f t="shared" si="65"/>
        <v>0.45760427219791439</v>
      </c>
      <c r="AE45">
        <f t="shared" si="66"/>
        <v>0.28945895421580814</v>
      </c>
      <c r="AF45">
        <f t="shared" si="67"/>
        <v>193.80493011208651</v>
      </c>
      <c r="AG45">
        <f>(EK45+(AF45+2*0.95*0.0000000567*(((EK45+[1]Measurements!$B$7)+273)^4-(EK45+273)^4)-44100*T45)/(1.84*29.3*AC45+8*0.95*0.0000000567*(EK45+273)^3))</f>
        <v>29.813547914328471</v>
      </c>
      <c r="AH45">
        <f>([1]Measurements!$C$7*EL45+[1]Measurements!$D$7*EM45+[1]Measurements!$E$7*AG45)</f>
        <v>28.711106666666701</v>
      </c>
      <c r="AI45">
        <f t="shared" si="68"/>
        <v>3.9550289886066516</v>
      </c>
      <c r="AJ45">
        <f t="shared" si="69"/>
        <v>63.920766902944948</v>
      </c>
      <c r="AK45">
        <f t="shared" si="70"/>
        <v>2.7449157458088149</v>
      </c>
      <c r="AL45">
        <f t="shared" si="71"/>
        <v>4.2942472044751883</v>
      </c>
      <c r="AM45">
        <f t="shared" si="72"/>
        <v>1.2101132427978367</v>
      </c>
      <c r="AN45" s="1">
        <f t="shared" si="73"/>
        <v>-250.50944123419663</v>
      </c>
      <c r="AO45" s="1">
        <f t="shared" si="74"/>
        <v>232.47258429235504</v>
      </c>
      <c r="AP45" s="1">
        <f>2*0.95*0.0000000567*(((EK45+[1]Measurements!$B$7)+273)^4-(AH45+273)^4)</f>
        <v>17.003147225488274</v>
      </c>
      <c r="AQ45">
        <f t="shared" si="75"/>
        <v>192.7712203957332</v>
      </c>
      <c r="AR45">
        <f t="shared" si="76"/>
        <v>-1.3947236296312491</v>
      </c>
      <c r="AS45">
        <f t="shared" si="77"/>
        <v>4.9586498996681421</v>
      </c>
      <c r="AT45">
        <v>409.74263401513502</v>
      </c>
      <c r="AU45">
        <v>405.69198787878798</v>
      </c>
      <c r="AV45">
        <v>-0.604365618075142</v>
      </c>
      <c r="AW45">
        <v>66.599141067569605</v>
      </c>
      <c r="AX45" s="1">
        <f t="shared" si="78"/>
        <v>5.6804861957867718</v>
      </c>
      <c r="AY45">
        <v>23.7053341932168</v>
      </c>
      <c r="AZ45">
        <v>27.423200000000001</v>
      </c>
      <c r="BA45">
        <v>2.7388636363637101E-2</v>
      </c>
      <c r="BB45">
        <v>77.180000000000007</v>
      </c>
      <c r="BC45">
        <v>16</v>
      </c>
      <c r="BD45">
        <v>6</v>
      </c>
      <c r="BE45">
        <f>IF(BC45*[1]Measurements!$H$13&gt;=BG45,1,(BG45/(BG45-BC45*[1]Measurements!$H$13)))</f>
        <v>1</v>
      </c>
      <c r="BF45">
        <f t="shared" si="79"/>
        <v>0</v>
      </c>
      <c r="BG45">
        <f>MAX(0,([1]Measurements!$B$13+[1]Measurements!$C$13*EP45)/(1+[1]Measurements!$D$13*EP45)*EI45/(EK45+273)*[1]Measurements!$E$13)</f>
        <v>52699.891675208011</v>
      </c>
      <c r="BH45" t="s">
        <v>297</v>
      </c>
      <c r="BI45">
        <v>10288.9</v>
      </c>
      <c r="BJ45">
        <v>1.016</v>
      </c>
      <c r="BK45">
        <v>4.5720000000000001</v>
      </c>
      <c r="BL45">
        <f t="shared" si="80"/>
        <v>0.77777777777777779</v>
      </c>
      <c r="BM45">
        <v>-1</v>
      </c>
      <c r="BN45" t="s">
        <v>436</v>
      </c>
      <c r="BO45">
        <v>10137.799999999999</v>
      </c>
      <c r="BP45">
        <v>935.29331999999999</v>
      </c>
      <c r="BQ45">
        <v>1034.0932116046199</v>
      </c>
      <c r="BR45">
        <f t="shared" si="81"/>
        <v>9.5542539585295683E-2</v>
      </c>
      <c r="BS45">
        <v>0.5</v>
      </c>
      <c r="BT45">
        <f t="shared" si="82"/>
        <v>1009.1919795399435</v>
      </c>
      <c r="BU45">
        <f t="shared" si="83"/>
        <v>13.276619182681417</v>
      </c>
      <c r="BV45">
        <f t="shared" si="84"/>
        <v>48.210382327178984</v>
      </c>
      <c r="BW45">
        <f t="shared" si="85"/>
        <v>1.4146584071337591E-2</v>
      </c>
      <c r="BX45">
        <f t="shared" si="86"/>
        <v>-0.99557873511914319</v>
      </c>
      <c r="BY45">
        <f t="shared" si="87"/>
        <v>1.3046376717941295</v>
      </c>
      <c r="BZ45" t="s">
        <v>299</v>
      </c>
      <c r="CA45">
        <v>0</v>
      </c>
      <c r="CB45">
        <f t="shared" si="88"/>
        <v>1.3046376717941295</v>
      </c>
      <c r="CC45">
        <f t="shared" si="89"/>
        <v>0.99873837517048425</v>
      </c>
      <c r="CD45">
        <f t="shared" si="90"/>
        <v>9.5663230692408896E-2</v>
      </c>
      <c r="CE45">
        <f t="shared" si="91"/>
        <v>-315.0924532357991</v>
      </c>
      <c r="CF45">
        <f t="shared" si="92"/>
        <v>9.5636502765519035E-2</v>
      </c>
      <c r="CG45">
        <f t="shared" si="93"/>
        <v>-289.51665118240157</v>
      </c>
      <c r="CH45">
        <f t="shared" si="94"/>
        <v>1.3344033566587329E-4</v>
      </c>
      <c r="CI45">
        <f t="shared" si="95"/>
        <v>0.99986655966433413</v>
      </c>
      <c r="CJ45">
        <v>649</v>
      </c>
      <c r="CK45">
        <v>290</v>
      </c>
      <c r="CL45">
        <v>1010.46</v>
      </c>
      <c r="CM45">
        <v>105</v>
      </c>
      <c r="CN45">
        <v>10137.799999999999</v>
      </c>
      <c r="CO45">
        <v>1007.84</v>
      </c>
      <c r="CP45">
        <v>2.62</v>
      </c>
      <c r="CQ45">
        <v>300</v>
      </c>
      <c r="CR45">
        <v>24.1</v>
      </c>
      <c r="CS45">
        <v>1034.0932116046199</v>
      </c>
      <c r="CT45">
        <v>2.17423938500575</v>
      </c>
      <c r="CU45">
        <v>-26.6143471076578</v>
      </c>
      <c r="CV45">
        <v>1.94176584236573</v>
      </c>
      <c r="CW45">
        <v>0.87028723273306896</v>
      </c>
      <c r="CX45">
        <v>-7.3813888765294801E-3</v>
      </c>
      <c r="CY45">
        <v>290</v>
      </c>
      <c r="CZ45">
        <v>1006.47</v>
      </c>
      <c r="DA45">
        <v>635</v>
      </c>
      <c r="DB45">
        <v>10106</v>
      </c>
      <c r="DC45">
        <v>1007.76</v>
      </c>
      <c r="DD45">
        <v>-1.29</v>
      </c>
      <c r="DR45">
        <f>[1]Measurements!$B$11*EQ45+[1]Measurements!$C$11*ER45+[1]Measurements!$F$11*FC45*(1-FF45)</f>
        <v>1200.01066666667</v>
      </c>
      <c r="DS45">
        <f t="shared" si="96"/>
        <v>1009.1919795399435</v>
      </c>
      <c r="DT45">
        <f>([1]Measurements!$B$11*[1]Measurements!$D$9+[1]Measurements!$C$11*[1]Measurements!$D$9+[1]Measurements!$F$11*((FP45+FH45)/MAX(FP45+FH45+FQ45, 0.1)*[1]Measurements!$I$9+FQ45/MAX(FP45+FH45+FQ45, 0.1)*[1]Measurements!$J$9))/([1]Measurements!$B$11+[1]Measurements!$C$11+[1]Measurements!$F$11)</f>
        <v>0.84098584085358752</v>
      </c>
      <c r="DU45">
        <f>([1]Measurements!$B$11*[1]Measurements!$K$9+[1]Measurements!$C$11*[1]Measurements!$K$9+[1]Measurements!$F$11*((FP45+FH45)/MAX(FP45+FH45+FQ45, 0.1)*[1]Measurements!$P$9+FQ45/MAX(FP45+FH45+FQ45, 0.1)*[1]Measurements!$Q$9))/([1]Measurements!$B$11+[1]Measurements!$C$11+[1]Measurements!$F$11)</f>
        <v>0.16150267284742412</v>
      </c>
      <c r="DV45">
        <v>2</v>
      </c>
      <c r="DW45">
        <v>0.5</v>
      </c>
      <c r="DX45" t="s">
        <v>300</v>
      </c>
      <c r="DY45">
        <v>2</v>
      </c>
      <c r="DZ45" t="b">
        <v>1</v>
      </c>
      <c r="EA45">
        <v>1681989129.0999999</v>
      </c>
      <c r="EB45">
        <v>399.582066666667</v>
      </c>
      <c r="EC45">
        <v>400.00953333333302</v>
      </c>
      <c r="ED45">
        <v>27.222300000000001</v>
      </c>
      <c r="EE45">
        <v>23.7075866666667</v>
      </c>
      <c r="EF45">
        <v>399.71280000000002</v>
      </c>
      <c r="EG45">
        <v>26.082353333333302</v>
      </c>
      <c r="EH45">
        <v>274.48406666666699</v>
      </c>
      <c r="EI45">
        <v>100.73333333333299</v>
      </c>
      <c r="EJ45">
        <v>0.10001821333333299</v>
      </c>
      <c r="EK45">
        <v>30.137633333333302</v>
      </c>
      <c r="EL45">
        <v>28.711106666666701</v>
      </c>
      <c r="EM45">
        <v>23.902913333333299</v>
      </c>
      <c r="EN45">
        <v>0</v>
      </c>
      <c r="EO45">
        <v>0</v>
      </c>
      <c r="EP45">
        <v>9997.2853333333296</v>
      </c>
      <c r="EQ45">
        <v>0</v>
      </c>
      <c r="ER45">
        <v>198.58046666666701</v>
      </c>
      <c r="ES45">
        <v>-0.42757879999999998</v>
      </c>
      <c r="ET45">
        <v>410.76326666666699</v>
      </c>
      <c r="EU45">
        <v>409.72306666666702</v>
      </c>
      <c r="EV45">
        <v>3.5147026666666701</v>
      </c>
      <c r="EW45">
        <v>400.00953333333302</v>
      </c>
      <c r="EX45">
        <v>23.7075866666667</v>
      </c>
      <c r="EY45">
        <v>2.74219533333333</v>
      </c>
      <c r="EZ45">
        <v>2.3881466666666702</v>
      </c>
      <c r="FA45">
        <v>22.5399933333333</v>
      </c>
      <c r="FB45">
        <v>20.283626666666699</v>
      </c>
      <c r="FC45">
        <v>1200.01066666667</v>
      </c>
      <c r="FD45">
        <v>0.96700079999999999</v>
      </c>
      <c r="FE45">
        <v>3.2999593333333299E-2</v>
      </c>
      <c r="FF45">
        <v>0</v>
      </c>
      <c r="FG45">
        <v>938.14239999999995</v>
      </c>
      <c r="FH45">
        <v>4.9997999999999996</v>
      </c>
      <c r="FI45">
        <v>11587.72</v>
      </c>
      <c r="FJ45">
        <v>11590.28</v>
      </c>
      <c r="FK45">
        <v>37.125</v>
      </c>
      <c r="FL45">
        <v>38.625</v>
      </c>
      <c r="FM45">
        <v>37.625</v>
      </c>
      <c r="FN45">
        <v>38.436999999999998</v>
      </c>
      <c r="FO45">
        <v>39.75</v>
      </c>
      <c r="FP45">
        <v>1155.57733333333</v>
      </c>
      <c r="FQ45">
        <v>39.433999999999997</v>
      </c>
      <c r="FR45">
        <v>0</v>
      </c>
      <c r="FS45">
        <v>69.5</v>
      </c>
      <c r="FT45">
        <v>0</v>
      </c>
      <c r="FU45">
        <v>935.29331999999999</v>
      </c>
      <c r="FV45">
        <v>-275.25230727177598</v>
      </c>
      <c r="FW45">
        <v>-3397.8307639371301</v>
      </c>
      <c r="FX45">
        <v>11552.436</v>
      </c>
      <c r="FY45">
        <v>15</v>
      </c>
      <c r="FZ45">
        <v>0</v>
      </c>
      <c r="GA45" t="s">
        <v>301</v>
      </c>
      <c r="GB45">
        <v>1677862641</v>
      </c>
      <c r="GC45">
        <v>1677862632</v>
      </c>
      <c r="GD45">
        <v>0</v>
      </c>
      <c r="GE45">
        <v>1.395</v>
      </c>
      <c r="GF45">
        <v>0.15</v>
      </c>
      <c r="GG45">
        <v>3.0830000000000002</v>
      </c>
      <c r="GH45">
        <v>0.99099999999999999</v>
      </c>
      <c r="GI45">
        <v>401</v>
      </c>
      <c r="GJ45">
        <v>15</v>
      </c>
      <c r="GK45">
        <v>0.55000000000000004</v>
      </c>
      <c r="GL45">
        <v>0.16</v>
      </c>
      <c r="GM45">
        <v>2.5886054000000001</v>
      </c>
      <c r="GN45">
        <v>-63.901192601503801</v>
      </c>
      <c r="GO45">
        <v>6.2689281486437602</v>
      </c>
      <c r="GP45">
        <v>0</v>
      </c>
      <c r="GQ45">
        <v>953.83455882352905</v>
      </c>
      <c r="GR45">
        <v>-324.85550806431098</v>
      </c>
      <c r="GS45">
        <v>32.136988727661397</v>
      </c>
      <c r="GT45">
        <v>0</v>
      </c>
      <c r="GU45">
        <v>3.4121185000000001</v>
      </c>
      <c r="GV45">
        <v>2.2744939849624002</v>
      </c>
      <c r="GW45">
        <v>0.220299346464646</v>
      </c>
      <c r="GX45">
        <v>0</v>
      </c>
      <c r="GY45">
        <v>0</v>
      </c>
      <c r="GZ45">
        <v>3</v>
      </c>
      <c r="HA45" t="s">
        <v>312</v>
      </c>
      <c r="HB45">
        <v>2.86755</v>
      </c>
      <c r="HC45">
        <v>2.7595299999999998</v>
      </c>
      <c r="HD45">
        <v>8.7623300000000001E-2</v>
      </c>
      <c r="HE45">
        <v>8.7856199999999995E-2</v>
      </c>
      <c r="HF45">
        <v>0.119837</v>
      </c>
      <c r="HG45">
        <v>0.109718</v>
      </c>
      <c r="HH45">
        <v>24920.400000000001</v>
      </c>
      <c r="HI45">
        <v>19607.900000000001</v>
      </c>
      <c r="HJ45">
        <v>28617.3</v>
      </c>
      <c r="HK45">
        <v>22483.4</v>
      </c>
      <c r="HL45">
        <v>41254.199999999997</v>
      </c>
      <c r="HM45">
        <v>31735.7</v>
      </c>
      <c r="HN45">
        <v>53395.5</v>
      </c>
      <c r="HO45">
        <v>40257.199999999997</v>
      </c>
      <c r="HP45">
        <v>1.4648699999999999</v>
      </c>
      <c r="HQ45">
        <v>2.5733700000000002</v>
      </c>
      <c r="HR45">
        <v>4.24497E-2</v>
      </c>
      <c r="HS45">
        <v>-8.1714200000000001E-2</v>
      </c>
      <c r="HT45">
        <v>28.043500000000002</v>
      </c>
      <c r="HU45">
        <v>25.102799999999998</v>
      </c>
      <c r="HV45">
        <v>44.006</v>
      </c>
      <c r="HW45">
        <v>33.737000000000002</v>
      </c>
      <c r="HX45">
        <v>23.0014</v>
      </c>
      <c r="HY45">
        <v>61.996600000000001</v>
      </c>
      <c r="HZ45">
        <v>0</v>
      </c>
      <c r="IA45">
        <v>2</v>
      </c>
      <c r="IB45">
        <v>0.166905</v>
      </c>
      <c r="IC45">
        <v>0</v>
      </c>
      <c r="ID45">
        <v>20.2668</v>
      </c>
      <c r="IE45">
        <v>5.2473900000000002</v>
      </c>
      <c r="IF45">
        <v>11.9857</v>
      </c>
      <c r="IG45">
        <v>4.9818499999999997</v>
      </c>
      <c r="IH45">
        <v>3.2974800000000002</v>
      </c>
      <c r="II45">
        <v>9999</v>
      </c>
      <c r="IJ45">
        <v>9999</v>
      </c>
      <c r="IK45">
        <v>9999</v>
      </c>
      <c r="IL45">
        <v>999.9</v>
      </c>
      <c r="IM45">
        <v>4.9703600000000003</v>
      </c>
      <c r="IN45">
        <v>1.8745499999999999</v>
      </c>
      <c r="IO45">
        <v>1.87073</v>
      </c>
      <c r="IP45">
        <v>1.8745400000000001</v>
      </c>
      <c r="IQ45">
        <v>1.87042</v>
      </c>
      <c r="IR45">
        <v>1.8736299999999999</v>
      </c>
      <c r="IS45">
        <v>1.8757600000000001</v>
      </c>
      <c r="IT45">
        <v>1.8742399999999999</v>
      </c>
      <c r="IU45">
        <v>0</v>
      </c>
      <c r="IV45">
        <v>0</v>
      </c>
      <c r="IW45">
        <v>0</v>
      </c>
      <c r="IX45">
        <v>0</v>
      </c>
      <c r="IY45" t="s">
        <v>303</v>
      </c>
      <c r="IZ45" t="s">
        <v>304</v>
      </c>
      <c r="JA45" t="s">
        <v>305</v>
      </c>
      <c r="JB45" t="s">
        <v>305</v>
      </c>
      <c r="JC45" t="s">
        <v>305</v>
      </c>
      <c r="JD45" t="s">
        <v>305</v>
      </c>
      <c r="JE45">
        <v>0</v>
      </c>
      <c r="JF45">
        <v>100</v>
      </c>
      <c r="JG45">
        <v>100</v>
      </c>
      <c r="JH45">
        <v>-0.159</v>
      </c>
      <c r="JI45">
        <v>1.1398999999999999</v>
      </c>
      <c r="JJ45">
        <v>-1.9404448357930499</v>
      </c>
      <c r="JK45">
        <v>3.7615693108519802E-3</v>
      </c>
      <c r="JL45">
        <v>2.0286125053024199E-6</v>
      </c>
      <c r="JM45">
        <v>-2.8431522489916698E-10</v>
      </c>
      <c r="JN45">
        <v>1.13992948613311</v>
      </c>
      <c r="JO45">
        <v>0</v>
      </c>
      <c r="JP45">
        <v>0</v>
      </c>
      <c r="JQ45">
        <v>0</v>
      </c>
      <c r="JR45">
        <v>3</v>
      </c>
      <c r="JS45">
        <v>2024</v>
      </c>
      <c r="JT45">
        <v>2</v>
      </c>
      <c r="JU45">
        <v>24</v>
      </c>
      <c r="JV45">
        <v>68774.899999999994</v>
      </c>
      <c r="JW45">
        <v>68775.100000000006</v>
      </c>
      <c r="JX45">
        <v>1.34399</v>
      </c>
      <c r="JY45">
        <v>2.4450699999999999</v>
      </c>
      <c r="JZ45">
        <v>2.1484399999999999</v>
      </c>
      <c r="KA45">
        <v>2.6196299999999999</v>
      </c>
      <c r="KB45">
        <v>2.2497600000000002</v>
      </c>
      <c r="KC45">
        <v>2.4182100000000002</v>
      </c>
      <c r="KD45">
        <v>36.979399999999998</v>
      </c>
      <c r="KE45">
        <v>14.7537</v>
      </c>
      <c r="KF45">
        <v>18</v>
      </c>
      <c r="KG45">
        <v>243.84200000000001</v>
      </c>
      <c r="KH45">
        <v>1116.8499999999999</v>
      </c>
      <c r="KI45">
        <v>29.805800000000001</v>
      </c>
      <c r="KJ45">
        <v>29.748100000000001</v>
      </c>
      <c r="KK45">
        <v>29.9998</v>
      </c>
      <c r="KL45">
        <v>29.685099999999998</v>
      </c>
      <c r="KM45">
        <v>29.5701</v>
      </c>
      <c r="KN45">
        <v>26.925799999999999</v>
      </c>
      <c r="KO45">
        <v>-30</v>
      </c>
      <c r="KP45">
        <v>-30</v>
      </c>
      <c r="KQ45">
        <v>-999.9</v>
      </c>
      <c r="KR45">
        <v>400</v>
      </c>
      <c r="KS45">
        <v>0</v>
      </c>
      <c r="KT45">
        <v>101.577</v>
      </c>
      <c r="KU45">
        <v>86.417400000000001</v>
      </c>
    </row>
    <row r="46" spans="1:307" x14ac:dyDescent="0.35">
      <c r="A46">
        <f t="shared" si="50"/>
        <v>22</v>
      </c>
      <c r="B46">
        <v>8</v>
      </c>
      <c r="C46" t="s">
        <v>522</v>
      </c>
      <c r="D46" t="s">
        <v>527</v>
      </c>
      <c r="E46">
        <v>1</v>
      </c>
      <c r="F46">
        <v>3</v>
      </c>
      <c r="G46">
        <v>45</v>
      </c>
      <c r="H46">
        <v>1681989207.0999999</v>
      </c>
      <c r="I46">
        <v>5506.0999999046298</v>
      </c>
      <c r="J46" t="s">
        <v>437</v>
      </c>
      <c r="K46" t="s">
        <v>438</v>
      </c>
      <c r="L46" s="6">
        <f>K46-K45</f>
        <v>8.1018518518527483E-4</v>
      </c>
      <c r="M46">
        <v>15</v>
      </c>
      <c r="N46">
        <f t="shared" si="51"/>
        <v>2.694189634073862</v>
      </c>
      <c r="O46">
        <f t="shared" si="52"/>
        <v>2.4630957597254097</v>
      </c>
      <c r="P46" s="1">
        <f t="shared" si="53"/>
        <v>0.85055885069509918</v>
      </c>
      <c r="Q46">
        <f t="shared" si="54"/>
        <v>0.76346820477317157</v>
      </c>
      <c r="R46">
        <f t="shared" si="55"/>
        <v>4.8559945267475912</v>
      </c>
      <c r="S46">
        <v>1681989198.5999999</v>
      </c>
      <c r="T46">
        <f t="shared" si="56"/>
        <v>6.1603183093494112E-3</v>
      </c>
      <c r="U46">
        <f t="shared" si="57"/>
        <v>6.1603183093494112</v>
      </c>
      <c r="V46">
        <f t="shared" si="58"/>
        <v>16.597065731644602</v>
      </c>
      <c r="W46">
        <f t="shared" si="59"/>
        <v>387.91</v>
      </c>
      <c r="X46">
        <f t="shared" si="60"/>
        <v>329.94028377313595</v>
      </c>
      <c r="Y46">
        <f t="shared" si="61"/>
        <v>33.268316123945915</v>
      </c>
      <c r="Z46">
        <f t="shared" si="62"/>
        <v>39.113479445611752</v>
      </c>
      <c r="AA46" s="1">
        <f t="shared" si="63"/>
        <v>16.597065731644602</v>
      </c>
      <c r="AB46" s="1">
        <f t="shared" si="64"/>
        <v>0.56495215778554431</v>
      </c>
      <c r="AC46">
        <f>IF(LEFT(DX46,1)&lt;&gt;"0",IF(LEFT(DX46,1)="1",3,DY46),[1]Measurements!$D$5+[1]Measurements!$E$5*(EP46*EI46/([1]Measurements!$K$5*1000))+[1]Measurements!$F$5*(EP46*EI46/([1]Measurements!$K$5*1000))*MAX(MIN(DV46,[1]Measurements!$J$5),[1]Measurements!$I$5)*MAX(MIN(DV46,[1]Measurements!$J$5),[1]Measurements!$I$5)+[1]Measurements!$G$5*MAX(MIN(DV46,[1]Measurements!$J$5),[1]Measurements!$I$5)*(EP46*EI46/([1]Measurements!$K$5*1000))+[1]Measurements!$H$5*(EP46*EI46/([1]Measurements!$K$5*1000))*(EP46*EI46/([1]Measurements!$K$5*1000)))</f>
        <v>3.0235108876880408</v>
      </c>
      <c r="AD46">
        <f t="shared" si="65"/>
        <v>0.51219074233374562</v>
      </c>
      <c r="AE46">
        <f t="shared" si="66"/>
        <v>0.3244480062881222</v>
      </c>
      <c r="AF46">
        <f t="shared" si="67"/>
        <v>193.80219938050109</v>
      </c>
      <c r="AG46">
        <f>(EK46+(AF46+2*0.95*0.0000000567*(((EK46+[1]Measurements!$B$7)+273)^4-(EK46+273)^4)-44100*T46)/(1.84*29.3*AC46+8*0.95*0.0000000567*(EK46+273)^3))</f>
        <v>29.567477811729301</v>
      </c>
      <c r="AH46">
        <f>([1]Measurements!$C$7*EL46+[1]Measurements!$D$7*EM46+[1]Measurements!$E$7*AG46)</f>
        <v>28.77980625</v>
      </c>
      <c r="AI46">
        <f t="shared" si="68"/>
        <v>3.9708126559216685</v>
      </c>
      <c r="AJ46">
        <f t="shared" si="69"/>
        <v>65.645264577129879</v>
      </c>
      <c r="AK46">
        <f t="shared" si="70"/>
        <v>2.7987851829542678</v>
      </c>
      <c r="AL46">
        <f t="shared" si="71"/>
        <v>4.2634989758718032</v>
      </c>
      <c r="AM46">
        <f t="shared" si="72"/>
        <v>1.1720274729674007</v>
      </c>
      <c r="AN46" s="1">
        <f t="shared" si="73"/>
        <v>-271.67003744230902</v>
      </c>
      <c r="AO46" s="1">
        <f t="shared" si="74"/>
        <v>200.92628766704539</v>
      </c>
      <c r="AP46" s="1">
        <f>2*0.95*0.0000000567*(((EK46+[1]Measurements!$B$7)+273)^4-(AH46+273)^4)</f>
        <v>14.688144189812848</v>
      </c>
      <c r="AQ46">
        <f t="shared" si="75"/>
        <v>137.7465937950503</v>
      </c>
      <c r="AR46">
        <f t="shared" si="76"/>
        <v>14.547683494635052</v>
      </c>
      <c r="AS46">
        <f t="shared" si="77"/>
        <v>5.9062598103196988</v>
      </c>
      <c r="AT46">
        <v>409.68173128394898</v>
      </c>
      <c r="AU46">
        <v>398.18083636363599</v>
      </c>
      <c r="AV46">
        <v>-7.3627819504471295E-2</v>
      </c>
      <c r="AW46">
        <v>66.600955038955505</v>
      </c>
      <c r="AX46" s="1">
        <f t="shared" si="78"/>
        <v>6.1603183093494112</v>
      </c>
      <c r="AY46">
        <v>23.6299339783567</v>
      </c>
      <c r="AZ46">
        <v>27.832290209790202</v>
      </c>
      <c r="BA46">
        <v>8.7948531468545008E-3</v>
      </c>
      <c r="BB46">
        <v>77.180000000000007</v>
      </c>
      <c r="BC46">
        <v>0</v>
      </c>
      <c r="BD46">
        <v>0</v>
      </c>
      <c r="BE46">
        <f>IF(BC46*[1]Measurements!$H$13&gt;=BG46,1,(BG46/(BG46-BC46*[1]Measurements!$H$13)))</f>
        <v>1</v>
      </c>
      <c r="BF46">
        <f t="shared" si="79"/>
        <v>0</v>
      </c>
      <c r="BG46">
        <f>MAX(0,([1]Measurements!$B$13+[1]Measurements!$C$13*EP46)/(1+[1]Measurements!$D$13*EP46)*EI46/(EK46+273)*[1]Measurements!$E$13)</f>
        <v>52743.991870439197</v>
      </c>
      <c r="BH46" t="s">
        <v>297</v>
      </c>
      <c r="BI46">
        <v>10288.9</v>
      </c>
      <c r="BJ46">
        <v>1.016</v>
      </c>
      <c r="BK46">
        <v>4.5720000000000001</v>
      </c>
      <c r="BL46">
        <f t="shared" si="80"/>
        <v>0.77777777777777779</v>
      </c>
      <c r="BM46">
        <v>-1</v>
      </c>
      <c r="BN46" t="s">
        <v>439</v>
      </c>
      <c r="BO46">
        <v>10144.4</v>
      </c>
      <c r="BP46">
        <v>779.12927999999999</v>
      </c>
      <c r="BQ46">
        <v>943.05931809957303</v>
      </c>
      <c r="BR46">
        <f t="shared" si="81"/>
        <v>0.17382791830096145</v>
      </c>
      <c r="BS46">
        <v>0.5</v>
      </c>
      <c r="BT46">
        <f t="shared" si="82"/>
        <v>1009.1787001971506</v>
      </c>
      <c r="BU46">
        <f t="shared" si="83"/>
        <v>16.597065731644602</v>
      </c>
      <c r="BV46">
        <f t="shared" si="84"/>
        <v>87.711716324470387</v>
      </c>
      <c r="BW46">
        <f t="shared" si="85"/>
        <v>1.7437016584086529E-2</v>
      </c>
      <c r="BX46">
        <f t="shared" si="86"/>
        <v>-0.99515194865025736</v>
      </c>
      <c r="BY46">
        <f t="shared" si="87"/>
        <v>1.304478805647306</v>
      </c>
      <c r="BZ46" t="s">
        <v>299</v>
      </c>
      <c r="CA46">
        <v>0</v>
      </c>
      <c r="CB46">
        <f t="shared" si="88"/>
        <v>1.304478805647306</v>
      </c>
      <c r="CC46">
        <f t="shared" si="89"/>
        <v>0.99861675847890874</v>
      </c>
      <c r="CD46">
        <f t="shared" si="90"/>
        <v>0.17406869735065919</v>
      </c>
      <c r="CE46">
        <f t="shared" si="91"/>
        <v>-287.21690305225093</v>
      </c>
      <c r="CF46">
        <f t="shared" si="92"/>
        <v>0.17401539286991238</v>
      </c>
      <c r="CG46">
        <f t="shared" si="93"/>
        <v>-263.91656864442433</v>
      </c>
      <c r="CH46">
        <f t="shared" si="94"/>
        <v>2.9143934421328678E-4</v>
      </c>
      <c r="CI46">
        <f t="shared" si="95"/>
        <v>0.99970856065578673</v>
      </c>
      <c r="CJ46">
        <v>650</v>
      </c>
      <c r="CK46">
        <v>290</v>
      </c>
      <c r="CL46">
        <v>911.1</v>
      </c>
      <c r="CM46">
        <v>135</v>
      </c>
      <c r="CN46">
        <v>10144.4</v>
      </c>
      <c r="CO46">
        <v>907.88</v>
      </c>
      <c r="CP46">
        <v>3.22</v>
      </c>
      <c r="CQ46">
        <v>300</v>
      </c>
      <c r="CR46">
        <v>24.1</v>
      </c>
      <c r="CS46">
        <v>943.05931809957303</v>
      </c>
      <c r="CT46">
        <v>2.2762867606861401</v>
      </c>
      <c r="CU46">
        <v>-35.683388151585604</v>
      </c>
      <c r="CV46">
        <v>2.0351329996253198</v>
      </c>
      <c r="CW46">
        <v>0.91652511557204897</v>
      </c>
      <c r="CX46">
        <v>-7.3905285873192396E-3</v>
      </c>
      <c r="CY46">
        <v>290</v>
      </c>
      <c r="CZ46">
        <v>906.27</v>
      </c>
      <c r="DA46">
        <v>655</v>
      </c>
      <c r="DB46">
        <v>10115.1</v>
      </c>
      <c r="DC46">
        <v>907.78</v>
      </c>
      <c r="DD46">
        <v>-1.51</v>
      </c>
      <c r="DR46">
        <f>[1]Measurements!$B$11*EQ46+[1]Measurements!$C$11*ER46+[1]Measurements!$F$11*FC46*(1-FF46)</f>
        <v>1199.9949999999999</v>
      </c>
      <c r="DS46">
        <f t="shared" si="96"/>
        <v>1009.1787001971506</v>
      </c>
      <c r="DT46">
        <f>([1]Measurements!$B$11*[1]Measurements!$D$9+[1]Measurements!$C$11*[1]Measurements!$D$9+[1]Measurements!$F$11*((FP46+FH46)/MAX(FP46+FH46+FQ46, 0.1)*[1]Measurements!$I$9+FQ46/MAX(FP46+FH46+FQ46, 0.1)*[1]Measurements!$J$9))/([1]Measurements!$B$11+[1]Measurements!$C$11+[1]Measurements!$F$11)</f>
        <v>0.84098575427160172</v>
      </c>
      <c r="DU46">
        <f>([1]Measurements!$B$11*[1]Measurements!$K$9+[1]Measurements!$C$11*[1]Measurements!$K$9+[1]Measurements!$F$11*((FP46+FH46)/MAX(FP46+FH46+FQ46, 0.1)*[1]Measurements!$P$9+FQ46/MAX(FP46+FH46+FQ46, 0.1)*[1]Measurements!$Q$9))/([1]Measurements!$B$11+[1]Measurements!$C$11+[1]Measurements!$F$11)</f>
        <v>0.16150250574419153</v>
      </c>
      <c r="DV46">
        <v>2</v>
      </c>
      <c r="DW46">
        <v>0.5</v>
      </c>
      <c r="DX46" t="s">
        <v>300</v>
      </c>
      <c r="DY46">
        <v>2</v>
      </c>
      <c r="DZ46" t="b">
        <v>1</v>
      </c>
      <c r="EA46">
        <v>1681989198.5999999</v>
      </c>
      <c r="EB46">
        <v>387.91</v>
      </c>
      <c r="EC46">
        <v>399.99950000000001</v>
      </c>
      <c r="ED46">
        <v>27.757100000000001</v>
      </c>
      <c r="EE46">
        <v>23.63436875</v>
      </c>
      <c r="EF46">
        <v>388.10162500000001</v>
      </c>
      <c r="EG46">
        <v>26.617168750000001</v>
      </c>
      <c r="EH46">
        <v>278.56868750000001</v>
      </c>
      <c r="EI46">
        <v>100.73125</v>
      </c>
      <c r="EJ46">
        <v>0.100075425</v>
      </c>
      <c r="EK46">
        <v>30.01245625</v>
      </c>
      <c r="EL46">
        <v>28.77980625</v>
      </c>
      <c r="EM46">
        <v>23.668025</v>
      </c>
      <c r="EN46">
        <v>0</v>
      </c>
      <c r="EO46">
        <v>0</v>
      </c>
      <c r="EP46">
        <v>10001.915625</v>
      </c>
      <c r="EQ46">
        <v>0</v>
      </c>
      <c r="ER46">
        <v>188.66537500000001</v>
      </c>
      <c r="ES46">
        <v>-12.089475</v>
      </c>
      <c r="ET46">
        <v>398.98450000000003</v>
      </c>
      <c r="EU46">
        <v>409.68206249999997</v>
      </c>
      <c r="EV46">
        <v>4.122730625</v>
      </c>
      <c r="EW46">
        <v>399.99950000000001</v>
      </c>
      <c r="EX46">
        <v>23.63436875</v>
      </c>
      <c r="EY46">
        <v>2.7960068749999998</v>
      </c>
      <c r="EZ46">
        <v>2.3807187500000002</v>
      </c>
      <c r="FA46">
        <v>22.860481249999999</v>
      </c>
      <c r="FB46">
        <v>20.2332125</v>
      </c>
      <c r="FC46">
        <v>1199.9949999999999</v>
      </c>
      <c r="FD46">
        <v>0.96700474999999997</v>
      </c>
      <c r="FE46">
        <v>3.299499375E-2</v>
      </c>
      <c r="FF46">
        <v>0</v>
      </c>
      <c r="FG46">
        <v>781.57612500000005</v>
      </c>
      <c r="FH46">
        <v>4.9997999999999996</v>
      </c>
      <c r="FI46">
        <v>9671.1056250000001</v>
      </c>
      <c r="FJ46">
        <v>11590.143749999999</v>
      </c>
      <c r="FK46">
        <v>37.003875000000001</v>
      </c>
      <c r="FL46">
        <v>38.492125000000001</v>
      </c>
      <c r="FM46">
        <v>37.5</v>
      </c>
      <c r="FN46">
        <v>38.292625000000001</v>
      </c>
      <c r="FO46">
        <v>39.609250000000003</v>
      </c>
      <c r="FP46">
        <v>1155.5650000000001</v>
      </c>
      <c r="FQ46">
        <v>39.43</v>
      </c>
      <c r="FR46">
        <v>0</v>
      </c>
      <c r="FS46">
        <v>68.5</v>
      </c>
      <c r="FT46">
        <v>0</v>
      </c>
      <c r="FU46">
        <v>779.12927999999999</v>
      </c>
      <c r="FV46">
        <v>-123.026076734063</v>
      </c>
      <c r="FW46">
        <v>-1499.27692078718</v>
      </c>
      <c r="FX46">
        <v>9640.9943999999996</v>
      </c>
      <c r="FY46">
        <v>15</v>
      </c>
      <c r="FZ46">
        <v>0</v>
      </c>
      <c r="GA46" t="s">
        <v>301</v>
      </c>
      <c r="GB46">
        <v>1677862641</v>
      </c>
      <c r="GC46">
        <v>1677862632</v>
      </c>
      <c r="GD46">
        <v>0</v>
      </c>
      <c r="GE46">
        <v>1.395</v>
      </c>
      <c r="GF46">
        <v>0.15</v>
      </c>
      <c r="GG46">
        <v>3.0830000000000002</v>
      </c>
      <c r="GH46">
        <v>0.99099999999999999</v>
      </c>
      <c r="GI46">
        <v>401</v>
      </c>
      <c r="GJ46">
        <v>15</v>
      </c>
      <c r="GK46">
        <v>0.55000000000000004</v>
      </c>
      <c r="GL46">
        <v>0.16</v>
      </c>
      <c r="GM46">
        <v>-11.332634761904799</v>
      </c>
      <c r="GN46">
        <v>-12.351619480519499</v>
      </c>
      <c r="GO46">
        <v>1.28359443872283</v>
      </c>
      <c r="GP46">
        <v>0</v>
      </c>
      <c r="GQ46">
        <v>790.69117647058795</v>
      </c>
      <c r="GR46">
        <v>-157.227471431059</v>
      </c>
      <c r="GS46">
        <v>15.569083309126</v>
      </c>
      <c r="GT46">
        <v>0</v>
      </c>
      <c r="GU46">
        <v>4.0615714285714297</v>
      </c>
      <c r="GV46">
        <v>1.01381220779221</v>
      </c>
      <c r="GW46">
        <v>0.10376235335684</v>
      </c>
      <c r="GX46">
        <v>0</v>
      </c>
      <c r="GY46">
        <v>0</v>
      </c>
      <c r="GZ46">
        <v>3</v>
      </c>
      <c r="HA46" t="s">
        <v>312</v>
      </c>
      <c r="HB46">
        <v>2.8734199999999999</v>
      </c>
      <c r="HC46">
        <v>2.7592400000000001</v>
      </c>
      <c r="HD46">
        <v>8.6417099999999997E-2</v>
      </c>
      <c r="HE46">
        <v>8.7869900000000001E-2</v>
      </c>
      <c r="HF46">
        <v>0.121101</v>
      </c>
      <c r="HG46">
        <v>0.109503</v>
      </c>
      <c r="HH46">
        <v>24955.9</v>
      </c>
      <c r="HI46">
        <v>19610.599999999999</v>
      </c>
      <c r="HJ46">
        <v>28619.9</v>
      </c>
      <c r="HK46">
        <v>22486.400000000001</v>
      </c>
      <c r="HL46">
        <v>41198.6</v>
      </c>
      <c r="HM46">
        <v>31747.4</v>
      </c>
      <c r="HN46">
        <v>53400.4</v>
      </c>
      <c r="HO46">
        <v>40262.199999999997</v>
      </c>
      <c r="HP46">
        <v>1.518</v>
      </c>
      <c r="HQ46">
        <v>2.5690499999999998</v>
      </c>
      <c r="HR46">
        <v>5.7909599999999999E-2</v>
      </c>
      <c r="HS46">
        <v>-7.4841099999999994E-2</v>
      </c>
      <c r="HT46">
        <v>27.836400000000001</v>
      </c>
      <c r="HU46">
        <v>24.847799999999999</v>
      </c>
      <c r="HV46">
        <v>43.981000000000002</v>
      </c>
      <c r="HW46">
        <v>33.707000000000001</v>
      </c>
      <c r="HX46">
        <v>22.946999999999999</v>
      </c>
      <c r="HY46">
        <v>62.3765</v>
      </c>
      <c r="HZ46">
        <v>0</v>
      </c>
      <c r="IA46">
        <v>2</v>
      </c>
      <c r="IB46">
        <v>0.162129</v>
      </c>
      <c r="IC46">
        <v>0</v>
      </c>
      <c r="ID46">
        <v>20.2667</v>
      </c>
      <c r="IE46">
        <v>5.2529300000000001</v>
      </c>
      <c r="IF46">
        <v>11.9857</v>
      </c>
      <c r="IG46">
        <v>4.9817499999999999</v>
      </c>
      <c r="IH46">
        <v>3.2977799999999999</v>
      </c>
      <c r="II46">
        <v>9999</v>
      </c>
      <c r="IJ46">
        <v>9999</v>
      </c>
      <c r="IK46">
        <v>9999</v>
      </c>
      <c r="IL46">
        <v>999.9</v>
      </c>
      <c r="IM46">
        <v>4.9703900000000001</v>
      </c>
      <c r="IN46">
        <v>1.8745499999999999</v>
      </c>
      <c r="IO46">
        <v>1.87073</v>
      </c>
      <c r="IP46">
        <v>1.87453</v>
      </c>
      <c r="IQ46">
        <v>1.87042</v>
      </c>
      <c r="IR46">
        <v>1.87365</v>
      </c>
      <c r="IS46">
        <v>1.8757600000000001</v>
      </c>
      <c r="IT46">
        <v>1.8742300000000001</v>
      </c>
      <c r="IU46">
        <v>0</v>
      </c>
      <c r="IV46">
        <v>0</v>
      </c>
      <c r="IW46">
        <v>0</v>
      </c>
      <c r="IX46">
        <v>0</v>
      </c>
      <c r="IY46" t="s">
        <v>303</v>
      </c>
      <c r="IZ46" t="s">
        <v>304</v>
      </c>
      <c r="JA46" t="s">
        <v>305</v>
      </c>
      <c r="JB46" t="s">
        <v>305</v>
      </c>
      <c r="JC46" t="s">
        <v>305</v>
      </c>
      <c r="JD46" t="s">
        <v>305</v>
      </c>
      <c r="JE46">
        <v>0</v>
      </c>
      <c r="JF46">
        <v>100</v>
      </c>
      <c r="JG46">
        <v>100</v>
      </c>
      <c r="JH46">
        <v>-0.19600000000000001</v>
      </c>
      <c r="JI46">
        <v>1.1398999999999999</v>
      </c>
      <c r="JJ46">
        <v>-1.9404448357930499</v>
      </c>
      <c r="JK46">
        <v>3.7615693108519802E-3</v>
      </c>
      <c r="JL46">
        <v>2.0286125053024199E-6</v>
      </c>
      <c r="JM46">
        <v>-2.8431522489916698E-10</v>
      </c>
      <c r="JN46">
        <v>1.13992948613311</v>
      </c>
      <c r="JO46">
        <v>0</v>
      </c>
      <c r="JP46">
        <v>0</v>
      </c>
      <c r="JQ46">
        <v>0</v>
      </c>
      <c r="JR46">
        <v>3</v>
      </c>
      <c r="JS46">
        <v>2024</v>
      </c>
      <c r="JT46">
        <v>2</v>
      </c>
      <c r="JU46">
        <v>24</v>
      </c>
      <c r="JV46">
        <v>68776.100000000006</v>
      </c>
      <c r="JW46">
        <v>68776.3</v>
      </c>
      <c r="JX46">
        <v>1.34399</v>
      </c>
      <c r="JY46">
        <v>2.4475099999999999</v>
      </c>
      <c r="JZ46">
        <v>2.1484399999999999</v>
      </c>
      <c r="KA46">
        <v>2.6208499999999999</v>
      </c>
      <c r="KB46">
        <v>2.2497600000000002</v>
      </c>
      <c r="KC46">
        <v>2.49878</v>
      </c>
      <c r="KD46">
        <v>36.931699999999999</v>
      </c>
      <c r="KE46">
        <v>14.744899999999999</v>
      </c>
      <c r="KF46">
        <v>18</v>
      </c>
      <c r="KG46">
        <v>263.65600000000001</v>
      </c>
      <c r="KH46">
        <v>1110.23</v>
      </c>
      <c r="KI46">
        <v>29.694500000000001</v>
      </c>
      <c r="KJ46">
        <v>29.6831</v>
      </c>
      <c r="KK46">
        <v>29.9998</v>
      </c>
      <c r="KL46">
        <v>29.627199999999998</v>
      </c>
      <c r="KM46">
        <v>29.520199999999999</v>
      </c>
      <c r="KN46">
        <v>26.9239</v>
      </c>
      <c r="KO46">
        <v>-30</v>
      </c>
      <c r="KP46">
        <v>-30</v>
      </c>
      <c r="KQ46">
        <v>-999.9</v>
      </c>
      <c r="KR46">
        <v>400</v>
      </c>
      <c r="KS46">
        <v>0</v>
      </c>
      <c r="KT46">
        <v>101.586</v>
      </c>
      <c r="KU46">
        <v>86.4285</v>
      </c>
    </row>
    <row r="47" spans="1:307" x14ac:dyDescent="0.35">
      <c r="A47">
        <f t="shared" si="50"/>
        <v>22</v>
      </c>
      <c r="B47">
        <v>8</v>
      </c>
      <c r="C47" t="s">
        <v>522</v>
      </c>
      <c r="D47" t="s">
        <v>527</v>
      </c>
      <c r="E47">
        <v>2</v>
      </c>
      <c r="F47">
        <v>1</v>
      </c>
      <c r="G47">
        <v>46</v>
      </c>
      <c r="H47">
        <v>1681989286</v>
      </c>
      <c r="I47">
        <v>5585</v>
      </c>
      <c r="J47" t="s">
        <v>440</v>
      </c>
      <c r="K47" t="s">
        <v>441</v>
      </c>
      <c r="L47" s="6">
        <f t="shared" ref="L47:L49" si="97">K47-K46</f>
        <v>9.1435185185173573E-4</v>
      </c>
      <c r="M47">
        <v>15</v>
      </c>
      <c r="N47">
        <f t="shared" si="51"/>
        <v>2.5790387511048927</v>
      </c>
      <c r="O47">
        <f t="shared" si="52"/>
        <v>-0.28801099677501923</v>
      </c>
      <c r="P47" s="1">
        <f t="shared" si="53"/>
        <v>0.81604083676034955</v>
      </c>
      <c r="Q47">
        <f t="shared" si="54"/>
        <v>0.27284772949265496</v>
      </c>
      <c r="R47">
        <f t="shared" si="55"/>
        <v>1.1863044151350421</v>
      </c>
      <c r="S47">
        <v>1681989277.5125</v>
      </c>
      <c r="T47">
        <f t="shared" si="56"/>
        <v>2.2999969692533693E-3</v>
      </c>
      <c r="U47">
        <f t="shared" si="57"/>
        <v>2.2999969692533693</v>
      </c>
      <c r="V47">
        <f t="shared" si="58"/>
        <v>5.9317813111282476</v>
      </c>
      <c r="W47">
        <f t="shared" si="59"/>
        <v>399.80399999999997</v>
      </c>
      <c r="X47">
        <f t="shared" si="60"/>
        <v>326.25639070013477</v>
      </c>
      <c r="Y47">
        <f t="shared" si="61"/>
        <v>32.898068288668931</v>
      </c>
      <c r="Z47">
        <f t="shared" si="62"/>
        <v>40.314242629416675</v>
      </c>
      <c r="AA47" s="1">
        <f t="shared" si="63"/>
        <v>5.9317813111282476</v>
      </c>
      <c r="AB47" s="1">
        <f t="shared" si="64"/>
        <v>0.15069278869933372</v>
      </c>
      <c r="AC47">
        <f>IF(LEFT(DX47,1)&lt;&gt;"0",IF(LEFT(DX47,1)="1",3,DY47),[1]Measurements!$D$5+[1]Measurements!$E$5*(EP47*EI47/([1]Measurements!$K$5*1000))+[1]Measurements!$F$5*(EP47*EI47/([1]Measurements!$K$5*1000))*MAX(MIN(DV47,[1]Measurements!$J$5),[1]Measurements!$I$5)*MAX(MIN(DV47,[1]Measurements!$J$5),[1]Measurements!$I$5)+[1]Measurements!$G$5*MAX(MIN(DV47,[1]Measurements!$J$5),[1]Measurements!$I$5)*(EP47*EI47/([1]Measurements!$K$5*1000))+[1]Measurements!$H$5*(EP47*EI47/([1]Measurements!$K$5*1000))*(EP47*EI47/([1]Measurements!$K$5*1000)))</f>
        <v>3.0225346488911913</v>
      </c>
      <c r="AD47">
        <f t="shared" si="65"/>
        <v>0.14663995751013037</v>
      </c>
      <c r="AE47">
        <f t="shared" si="66"/>
        <v>9.2005025378755045E-2</v>
      </c>
      <c r="AF47">
        <f t="shared" si="67"/>
        <v>193.81347781630154</v>
      </c>
      <c r="AG47">
        <f>(EK47+(AF47+2*0.95*0.0000000567*(((EK47+[1]Measurements!$B$7)+273)^4-(EK47+273)^4)-44100*T47)/(1.84*29.3*AC47+8*0.95*0.0000000567*(EK47+273)^3))</f>
        <v>30.467520572613537</v>
      </c>
      <c r="AH47">
        <f>([1]Measurements!$C$7*EL47+[1]Measurements!$D$7*EM47+[1]Measurements!$E$7*AG47)</f>
        <v>29.258656250000001</v>
      </c>
      <c r="AI47">
        <f t="shared" si="68"/>
        <v>4.0823619816356915</v>
      </c>
      <c r="AJ47">
        <f t="shared" si="69"/>
        <v>60.128335994828994</v>
      </c>
      <c r="AK47">
        <f t="shared" si="70"/>
        <v>2.5528350515172691</v>
      </c>
      <c r="AL47">
        <f t="shared" si="71"/>
        <v>4.245643936889941</v>
      </c>
      <c r="AM47">
        <f t="shared" si="72"/>
        <v>1.5295269301184224</v>
      </c>
      <c r="AN47" s="1">
        <f t="shared" si="73"/>
        <v>-101.42986634407359</v>
      </c>
      <c r="AO47" s="1">
        <f t="shared" si="74"/>
        <v>110.92881699988813</v>
      </c>
      <c r="AP47" s="1">
        <f>2*0.95*0.0000000567*(((EK47+[1]Measurements!$B$7)+273)^4-(AH47+273)^4)</f>
        <v>8.1280702901105446</v>
      </c>
      <c r="AQ47">
        <f t="shared" si="75"/>
        <v>211.44049876222664</v>
      </c>
      <c r="AR47">
        <f t="shared" si="76"/>
        <v>-0.70538395039141888</v>
      </c>
      <c r="AS47">
        <f t="shared" si="77"/>
        <v>2.4491563110086103</v>
      </c>
      <c r="AT47">
        <v>409.64055813437102</v>
      </c>
      <c r="AU47">
        <v>407.68281212121201</v>
      </c>
      <c r="AV47">
        <v>-0.25553364886854002</v>
      </c>
      <c r="AW47">
        <v>66.596720841988798</v>
      </c>
      <c r="AX47" s="1">
        <f t="shared" si="78"/>
        <v>2.2999969692533693</v>
      </c>
      <c r="AY47">
        <v>23.565786438251799</v>
      </c>
      <c r="AZ47">
        <v>25.271979720279699</v>
      </c>
      <c r="BA47">
        <v>-5.7088951048954902E-3</v>
      </c>
      <c r="BB47">
        <v>77.180000000000007</v>
      </c>
      <c r="BC47">
        <v>3</v>
      </c>
      <c r="BD47">
        <v>1</v>
      </c>
      <c r="BE47">
        <f>IF(BC47*[1]Measurements!$H$13&gt;=BG47,1,(BG47/(BG47-BC47*[1]Measurements!$H$13)))</f>
        <v>1</v>
      </c>
      <c r="BF47">
        <f t="shared" si="79"/>
        <v>0</v>
      </c>
      <c r="BG47">
        <f>MAX(0,([1]Measurements!$B$13+[1]Measurements!$C$13*EP47)/(1+[1]Measurements!$D$13*EP47)*EI47/(EK47+273)*[1]Measurements!$E$13)</f>
        <v>52726.941026106717</v>
      </c>
      <c r="BH47" t="s">
        <v>297</v>
      </c>
      <c r="BI47">
        <v>10288.9</v>
      </c>
      <c r="BJ47">
        <v>1.016</v>
      </c>
      <c r="BK47">
        <v>4.5720000000000001</v>
      </c>
      <c r="BL47">
        <f t="shared" si="80"/>
        <v>0.77777777777777779</v>
      </c>
      <c r="BM47">
        <v>-1</v>
      </c>
      <c r="BN47" t="s">
        <v>442</v>
      </c>
      <c r="BO47">
        <v>10171</v>
      </c>
      <c r="BP47">
        <v>849.37061538461501</v>
      </c>
      <c r="BQ47">
        <v>906.20953153309097</v>
      </c>
      <c r="BR47">
        <f t="shared" si="81"/>
        <v>6.2721604850390467E-2</v>
      </c>
      <c r="BS47">
        <v>0.5</v>
      </c>
      <c r="BT47">
        <f t="shared" si="82"/>
        <v>1009.2356620809852</v>
      </c>
      <c r="BU47">
        <f t="shared" si="83"/>
        <v>5.9317813111282476</v>
      </c>
      <c r="BV47">
        <f t="shared" si="84"/>
        <v>31.650440198982878</v>
      </c>
      <c r="BW47">
        <f t="shared" si="85"/>
        <v>6.868347573881127E-3</v>
      </c>
      <c r="BX47">
        <f t="shared" si="86"/>
        <v>-0.99495480919046919</v>
      </c>
      <c r="BY47">
        <f t="shared" si="87"/>
        <v>1.3044054359093851</v>
      </c>
      <c r="BZ47" t="s">
        <v>299</v>
      </c>
      <c r="CA47">
        <v>0</v>
      </c>
      <c r="CB47">
        <f t="shared" si="88"/>
        <v>1.3044054359093851</v>
      </c>
      <c r="CC47">
        <f t="shared" si="89"/>
        <v>0.99856059179414869</v>
      </c>
      <c r="CD47">
        <f t="shared" si="90"/>
        <v>6.2812016983061922E-2</v>
      </c>
      <c r="CE47">
        <f t="shared" si="91"/>
        <v>-275.93311038085301</v>
      </c>
      <c r="CF47">
        <f t="shared" si="92"/>
        <v>6.2792004326643946E-2</v>
      </c>
      <c r="CG47">
        <f t="shared" si="93"/>
        <v>-253.55386151099296</v>
      </c>
      <c r="CH47">
        <f t="shared" si="94"/>
        <v>9.6462409823346306E-5</v>
      </c>
      <c r="CI47">
        <f t="shared" si="95"/>
        <v>0.99990353759017669</v>
      </c>
      <c r="CJ47">
        <v>651</v>
      </c>
      <c r="CK47">
        <v>290</v>
      </c>
      <c r="CL47">
        <v>888.31</v>
      </c>
      <c r="CM47">
        <v>145</v>
      </c>
      <c r="CN47">
        <v>10171</v>
      </c>
      <c r="CO47">
        <v>886.86</v>
      </c>
      <c r="CP47">
        <v>1.45</v>
      </c>
      <c r="CQ47">
        <v>300</v>
      </c>
      <c r="CR47">
        <v>24</v>
      </c>
      <c r="CS47">
        <v>906.20953153309097</v>
      </c>
      <c r="CT47">
        <v>2.5763636107480399</v>
      </c>
      <c r="CU47">
        <v>-19.685265478820099</v>
      </c>
      <c r="CV47">
        <v>2.3101645561820301</v>
      </c>
      <c r="CW47">
        <v>0.72169777512736699</v>
      </c>
      <c r="CX47">
        <v>-7.4053439377085696E-3</v>
      </c>
      <c r="CY47">
        <v>290</v>
      </c>
      <c r="CZ47">
        <v>929.93</v>
      </c>
      <c r="DA47">
        <v>895</v>
      </c>
      <c r="DB47">
        <v>10085.799999999999</v>
      </c>
      <c r="DC47">
        <v>886.69</v>
      </c>
      <c r="DD47">
        <v>43.24</v>
      </c>
      <c r="DR47">
        <f>[1]Measurements!$B$11*EQ47+[1]Measurements!$C$11*ER47+[1]Measurements!$F$11*FC47*(1-FF47)</f>
        <v>1200.0625</v>
      </c>
      <c r="DS47">
        <f t="shared" si="96"/>
        <v>1009.2356620809852</v>
      </c>
      <c r="DT47">
        <f>([1]Measurements!$B$11*[1]Measurements!$D$9+[1]Measurements!$C$11*[1]Measurements!$D$9+[1]Measurements!$F$11*((FP47+FH47)/MAX(FP47+FH47+FQ47, 0.1)*[1]Measurements!$I$9+FQ47/MAX(FP47+FH47+FQ47, 0.1)*[1]Measurements!$J$9))/([1]Measurements!$B$11+[1]Measurements!$C$11+[1]Measurements!$F$11)</f>
        <v>0.84098591705097459</v>
      </c>
      <c r="DU47">
        <f>([1]Measurements!$B$11*[1]Measurements!$K$9+[1]Measurements!$C$11*[1]Measurements!$K$9+[1]Measurements!$F$11*((FP47+FH47)/MAX(FP47+FH47+FQ47, 0.1)*[1]Measurements!$P$9+FQ47/MAX(FP47+FH47+FQ47, 0.1)*[1]Measurements!$Q$9))/([1]Measurements!$B$11+[1]Measurements!$C$11+[1]Measurements!$F$11)</f>
        <v>0.16150281990838106</v>
      </c>
      <c r="DV47">
        <v>2</v>
      </c>
      <c r="DW47">
        <v>0.5</v>
      </c>
      <c r="DX47" t="s">
        <v>300</v>
      </c>
      <c r="DY47">
        <v>2</v>
      </c>
      <c r="DZ47" t="b">
        <v>1</v>
      </c>
      <c r="EA47">
        <v>1681989277.5125</v>
      </c>
      <c r="EB47">
        <v>399.80399999999997</v>
      </c>
      <c r="EC47">
        <v>400.00450000000001</v>
      </c>
      <c r="ED47">
        <v>25.316949999999999</v>
      </c>
      <c r="EE47">
        <v>23.568862500000002</v>
      </c>
      <c r="EF47">
        <v>399.93368750000002</v>
      </c>
      <c r="EG47">
        <v>24.177018749999998</v>
      </c>
      <c r="EH47">
        <v>273.11574999999999</v>
      </c>
      <c r="EI47">
        <v>100.735125</v>
      </c>
      <c r="EJ47">
        <v>9.9890731250000003E-2</v>
      </c>
      <c r="EK47">
        <v>29.939406250000001</v>
      </c>
      <c r="EL47">
        <v>29.258656250000001</v>
      </c>
      <c r="EM47">
        <v>24.006250000000001</v>
      </c>
      <c r="EN47">
        <v>0</v>
      </c>
      <c r="EO47">
        <v>0</v>
      </c>
      <c r="EP47">
        <v>9995.6306249999998</v>
      </c>
      <c r="EQ47">
        <v>0</v>
      </c>
      <c r="ER47">
        <v>276.01206250000001</v>
      </c>
      <c r="ES47">
        <v>-0.2004999375</v>
      </c>
      <c r="ET47">
        <v>410.18868750000001</v>
      </c>
      <c r="EU47">
        <v>409.65962500000001</v>
      </c>
      <c r="EV47">
        <v>1.7480899999999999</v>
      </c>
      <c r="EW47">
        <v>400.00450000000001</v>
      </c>
      <c r="EX47">
        <v>23.568862500000002</v>
      </c>
      <c r="EY47">
        <v>2.550305625</v>
      </c>
      <c r="EZ47">
        <v>2.3742112500000001</v>
      </c>
      <c r="FA47">
        <v>21.351150000000001</v>
      </c>
      <c r="FB47">
        <v>20.18894375</v>
      </c>
      <c r="FC47">
        <v>1200.0625</v>
      </c>
      <c r="FD47">
        <v>0.96699918750000002</v>
      </c>
      <c r="FE47">
        <v>3.3000768749999999E-2</v>
      </c>
      <c r="FF47">
        <v>0</v>
      </c>
      <c r="FG47">
        <v>853.02481250000005</v>
      </c>
      <c r="FH47">
        <v>4.9997999999999996</v>
      </c>
      <c r="FI47">
        <v>10470.94375</v>
      </c>
      <c r="FJ47">
        <v>11590.78125</v>
      </c>
      <c r="FK47">
        <v>36.905999999999999</v>
      </c>
      <c r="FL47">
        <v>38.311999999999998</v>
      </c>
      <c r="FM47">
        <v>37.382750000000001</v>
      </c>
      <c r="FN47">
        <v>38.128875000000001</v>
      </c>
      <c r="FO47">
        <v>39.5</v>
      </c>
      <c r="FP47">
        <v>1155.6243750000001</v>
      </c>
      <c r="FQ47">
        <v>39.438749999999999</v>
      </c>
      <c r="FR47">
        <v>0</v>
      </c>
      <c r="FS47">
        <v>77.5</v>
      </c>
      <c r="FT47">
        <v>0</v>
      </c>
      <c r="FU47">
        <v>849.37061538461501</v>
      </c>
      <c r="FV47">
        <v>-265.16882049204099</v>
      </c>
      <c r="FW47">
        <v>-3245.16239274791</v>
      </c>
      <c r="FX47">
        <v>10426.9153846154</v>
      </c>
      <c r="FY47">
        <v>15</v>
      </c>
      <c r="FZ47">
        <v>0</v>
      </c>
      <c r="GA47" t="s">
        <v>301</v>
      </c>
      <c r="GB47">
        <v>1677862641</v>
      </c>
      <c r="GC47">
        <v>1677862632</v>
      </c>
      <c r="GD47">
        <v>0</v>
      </c>
      <c r="GE47">
        <v>1.395</v>
      </c>
      <c r="GF47">
        <v>0.15</v>
      </c>
      <c r="GG47">
        <v>3.0830000000000002</v>
      </c>
      <c r="GH47">
        <v>0.99099999999999999</v>
      </c>
      <c r="GI47">
        <v>401</v>
      </c>
      <c r="GJ47">
        <v>15</v>
      </c>
      <c r="GK47">
        <v>0.55000000000000004</v>
      </c>
      <c r="GL47">
        <v>0.16</v>
      </c>
      <c r="GM47">
        <v>1.25557480952381</v>
      </c>
      <c r="GN47">
        <v>-30.5791818808488</v>
      </c>
      <c r="GO47">
        <v>3.1403898125168102</v>
      </c>
      <c r="GP47">
        <v>0</v>
      </c>
      <c r="GQ47">
        <v>864.07523529411799</v>
      </c>
      <c r="GR47">
        <v>-286.890542418991</v>
      </c>
      <c r="GS47">
        <v>28.2150873554212</v>
      </c>
      <c r="GT47">
        <v>0</v>
      </c>
      <c r="GU47">
        <v>1.7650919047619</v>
      </c>
      <c r="GV47">
        <v>-0.383494240871595</v>
      </c>
      <c r="GW47">
        <v>3.8668662422105302E-2</v>
      </c>
      <c r="GX47">
        <v>0</v>
      </c>
      <c r="GY47">
        <v>0</v>
      </c>
      <c r="GZ47">
        <v>3</v>
      </c>
      <c r="HA47" t="s">
        <v>312</v>
      </c>
      <c r="HB47">
        <v>2.8633600000000001</v>
      </c>
      <c r="HC47">
        <v>2.7594400000000001</v>
      </c>
      <c r="HD47">
        <v>8.8132000000000002E-2</v>
      </c>
      <c r="HE47">
        <v>8.7886500000000006E-2</v>
      </c>
      <c r="HF47">
        <v>0.112895</v>
      </c>
      <c r="HG47">
        <v>0.10931</v>
      </c>
      <c r="HH47">
        <v>24912.9</v>
      </c>
      <c r="HI47">
        <v>19612.099999999999</v>
      </c>
      <c r="HJ47">
        <v>28623.9</v>
      </c>
      <c r="HK47">
        <v>22488.3</v>
      </c>
      <c r="HL47">
        <v>41588.5</v>
      </c>
      <c r="HM47">
        <v>31757.1</v>
      </c>
      <c r="HN47">
        <v>53406.6</v>
      </c>
      <c r="HO47">
        <v>40265.699999999997</v>
      </c>
      <c r="HP47">
        <v>1.4895</v>
      </c>
      <c r="HQ47">
        <v>2.5788199999999999</v>
      </c>
      <c r="HR47">
        <v>9.80124E-2</v>
      </c>
      <c r="HS47">
        <v>-4.5467199999999999E-2</v>
      </c>
      <c r="HT47">
        <v>27.700399999999998</v>
      </c>
      <c r="HU47">
        <v>24.800699999999999</v>
      </c>
      <c r="HV47">
        <v>43.926000000000002</v>
      </c>
      <c r="HW47">
        <v>33.677</v>
      </c>
      <c r="HX47">
        <v>22.8825</v>
      </c>
      <c r="HY47">
        <v>62.696599999999997</v>
      </c>
      <c r="HZ47">
        <v>0</v>
      </c>
      <c r="IA47">
        <v>2</v>
      </c>
      <c r="IB47">
        <v>0.15726899999999999</v>
      </c>
      <c r="IC47">
        <v>0</v>
      </c>
      <c r="ID47">
        <v>20.267199999999999</v>
      </c>
      <c r="IE47">
        <v>5.2511299999999999</v>
      </c>
      <c r="IF47">
        <v>11.9855</v>
      </c>
      <c r="IG47">
        <v>4.9817499999999999</v>
      </c>
      <c r="IH47">
        <v>3.2974000000000001</v>
      </c>
      <c r="II47">
        <v>9999</v>
      </c>
      <c r="IJ47">
        <v>9999</v>
      </c>
      <c r="IK47">
        <v>9999</v>
      </c>
      <c r="IL47">
        <v>999.9</v>
      </c>
      <c r="IM47">
        <v>4.97037</v>
      </c>
      <c r="IN47">
        <v>1.8745499999999999</v>
      </c>
      <c r="IO47">
        <v>1.87073</v>
      </c>
      <c r="IP47">
        <v>1.8745400000000001</v>
      </c>
      <c r="IQ47">
        <v>1.87042</v>
      </c>
      <c r="IR47">
        <v>1.87364</v>
      </c>
      <c r="IS47">
        <v>1.8757600000000001</v>
      </c>
      <c r="IT47">
        <v>1.87422</v>
      </c>
      <c r="IU47">
        <v>0</v>
      </c>
      <c r="IV47">
        <v>0</v>
      </c>
      <c r="IW47">
        <v>0</v>
      </c>
      <c r="IX47">
        <v>0</v>
      </c>
      <c r="IY47" t="s">
        <v>303</v>
      </c>
      <c r="IZ47" t="s">
        <v>304</v>
      </c>
      <c r="JA47" t="s">
        <v>305</v>
      </c>
      <c r="JB47" t="s">
        <v>305</v>
      </c>
      <c r="JC47" t="s">
        <v>305</v>
      </c>
      <c r="JD47" t="s">
        <v>305</v>
      </c>
      <c r="JE47">
        <v>0</v>
      </c>
      <c r="JF47">
        <v>100</v>
      </c>
      <c r="JG47">
        <v>100</v>
      </c>
      <c r="JH47">
        <v>-0.14399999999999999</v>
      </c>
      <c r="JI47">
        <v>1.1398999999999999</v>
      </c>
      <c r="JJ47">
        <v>-1.9404448357930499</v>
      </c>
      <c r="JK47">
        <v>3.7615693108519802E-3</v>
      </c>
      <c r="JL47">
        <v>2.0286125053024199E-6</v>
      </c>
      <c r="JM47">
        <v>-2.8431522489916698E-10</v>
      </c>
      <c r="JN47">
        <v>1.13992948613311</v>
      </c>
      <c r="JO47">
        <v>0</v>
      </c>
      <c r="JP47">
        <v>0</v>
      </c>
      <c r="JQ47">
        <v>0</v>
      </c>
      <c r="JR47">
        <v>3</v>
      </c>
      <c r="JS47">
        <v>2024</v>
      </c>
      <c r="JT47">
        <v>2</v>
      </c>
      <c r="JU47">
        <v>24</v>
      </c>
      <c r="JV47">
        <v>68777.399999999994</v>
      </c>
      <c r="JW47">
        <v>68777.600000000006</v>
      </c>
      <c r="JX47">
        <v>1.34399</v>
      </c>
      <c r="JY47">
        <v>2.4414099999999999</v>
      </c>
      <c r="JZ47">
        <v>2.1484399999999999</v>
      </c>
      <c r="KA47">
        <v>2.6208499999999999</v>
      </c>
      <c r="KB47">
        <v>2.2497600000000002</v>
      </c>
      <c r="KC47">
        <v>2.5061</v>
      </c>
      <c r="KD47">
        <v>36.8842</v>
      </c>
      <c r="KE47">
        <v>14.744899999999999</v>
      </c>
      <c r="KF47">
        <v>18</v>
      </c>
      <c r="KG47">
        <v>252.583</v>
      </c>
      <c r="KH47">
        <v>1122.1300000000001</v>
      </c>
      <c r="KI47">
        <v>29.5716</v>
      </c>
      <c r="KJ47">
        <v>29.6218</v>
      </c>
      <c r="KK47">
        <v>29.9999</v>
      </c>
      <c r="KL47">
        <v>29.569400000000002</v>
      </c>
      <c r="KM47">
        <v>29.4711</v>
      </c>
      <c r="KN47">
        <v>26.918199999999999</v>
      </c>
      <c r="KO47">
        <v>-30</v>
      </c>
      <c r="KP47">
        <v>-30</v>
      </c>
      <c r="KQ47">
        <v>-999.9</v>
      </c>
      <c r="KR47">
        <v>400</v>
      </c>
      <c r="KS47">
        <v>0</v>
      </c>
      <c r="KT47">
        <v>101.599</v>
      </c>
      <c r="KU47">
        <v>86.4358</v>
      </c>
    </row>
    <row r="48" spans="1:307" x14ac:dyDescent="0.35">
      <c r="A48">
        <f t="shared" si="50"/>
        <v>22</v>
      </c>
      <c r="B48">
        <v>8</v>
      </c>
      <c r="C48" t="s">
        <v>522</v>
      </c>
      <c r="D48" t="s">
        <v>527</v>
      </c>
      <c r="E48">
        <v>2</v>
      </c>
      <c r="F48">
        <v>2</v>
      </c>
      <c r="G48">
        <v>47</v>
      </c>
      <c r="H48">
        <v>1681989417</v>
      </c>
      <c r="I48">
        <v>5716</v>
      </c>
      <c r="J48" t="s">
        <v>443</v>
      </c>
      <c r="K48" t="s">
        <v>444</v>
      </c>
      <c r="L48" s="6">
        <f t="shared" si="97"/>
        <v>1.5162037037037557E-3</v>
      </c>
      <c r="M48">
        <v>15</v>
      </c>
      <c r="N48">
        <f t="shared" si="51"/>
        <v>3.2208454452701014</v>
      </c>
      <c r="O48">
        <f t="shared" si="52"/>
        <v>2.5971400620073823</v>
      </c>
      <c r="P48" s="1">
        <f t="shared" si="53"/>
        <v>0.7495221666091485</v>
      </c>
      <c r="Q48">
        <f t="shared" si="54"/>
        <v>0.36026319110541549</v>
      </c>
      <c r="R48">
        <f t="shared" si="55"/>
        <v>1.1493403474959918</v>
      </c>
      <c r="S48">
        <v>1681989409</v>
      </c>
      <c r="T48">
        <f t="shared" si="56"/>
        <v>2.4312435880908772E-3</v>
      </c>
      <c r="U48">
        <f t="shared" si="57"/>
        <v>2.4312435880908772</v>
      </c>
      <c r="V48">
        <f t="shared" si="58"/>
        <v>7.8306598370446405</v>
      </c>
      <c r="W48">
        <f t="shared" si="59"/>
        <v>394.64299999999997</v>
      </c>
      <c r="X48">
        <f t="shared" si="60"/>
        <v>295.79367639713416</v>
      </c>
      <c r="Y48">
        <f t="shared" si="61"/>
        <v>29.826791580243214</v>
      </c>
      <c r="Z48">
        <f t="shared" si="62"/>
        <v>39.794408903448641</v>
      </c>
      <c r="AA48" s="1">
        <f t="shared" si="63"/>
        <v>7.8306598370446405</v>
      </c>
      <c r="AB48" s="1">
        <f t="shared" si="64"/>
        <v>0.14349681272750509</v>
      </c>
      <c r="AC48">
        <f>IF(LEFT(DX48,1)&lt;&gt;"0",IF(LEFT(DX48,1)="1",3,DY48),[1]Measurements!$D$5+[1]Measurements!$E$5*(EP48*EI48/([1]Measurements!$K$5*1000))+[1]Measurements!$F$5*(EP48*EI48/([1]Measurements!$K$5*1000))*MAX(MIN(DV48,[1]Measurements!$J$5),[1]Measurements!$I$5)*MAX(MIN(DV48,[1]Measurements!$J$5),[1]Measurements!$I$5)+[1]Measurements!$G$5*MAX(MIN(DV48,[1]Measurements!$J$5),[1]Measurements!$I$5)*(EP48*EI48/([1]Measurements!$K$5*1000))+[1]Measurements!$H$5*(EP48*EI48/([1]Measurements!$K$5*1000))*(EP48*EI48/([1]Measurements!$K$5*1000)))</f>
        <v>3.0236536236792642</v>
      </c>
      <c r="AD48">
        <f t="shared" si="65"/>
        <v>0.1398180406426158</v>
      </c>
      <c r="AE48">
        <f t="shared" si="66"/>
        <v>8.7708943190279318E-2</v>
      </c>
      <c r="AF48">
        <f t="shared" si="67"/>
        <v>193.7746375805103</v>
      </c>
      <c r="AG48">
        <f>(EK48+(AF48+2*0.95*0.0000000567*(((EK48+[1]Measurements!$B$7)+273)^4-(EK48+273)^4)-44100*T48)/(1.84*29.3*AC48+8*0.95*0.0000000567*(EK48+273)^3))</f>
        <v>30.382345208093646</v>
      </c>
      <c r="AH48">
        <f>([1]Measurements!$C$7*EL48+[1]Measurements!$D$7*EM48+[1]Measurements!$E$7*AG48)</f>
        <v>29.912006666666699</v>
      </c>
      <c r="AI48">
        <f t="shared" si="68"/>
        <v>4.2389636971101368</v>
      </c>
      <c r="AJ48">
        <f t="shared" si="69"/>
        <v>60.111212449875687</v>
      </c>
      <c r="AK48">
        <f t="shared" si="70"/>
        <v>2.5445338212408122</v>
      </c>
      <c r="AL48">
        <f t="shared" si="71"/>
        <v>4.2330435829465198</v>
      </c>
      <c r="AM48">
        <f t="shared" si="72"/>
        <v>1.6944298758693246</v>
      </c>
      <c r="AN48" s="1">
        <f t="shared" si="73"/>
        <v>-107.21784223480769</v>
      </c>
      <c r="AO48" s="1">
        <f t="shared" si="74"/>
        <v>-3.9633459869492809</v>
      </c>
      <c r="AP48" s="1">
        <f>2*0.95*0.0000000567*(((EK48+[1]Measurements!$B$7)+273)^4-(AH48+273)^4)</f>
        <v>-0.29116443836472677</v>
      </c>
      <c r="AQ48">
        <f t="shared" si="75"/>
        <v>82.302284920388615</v>
      </c>
      <c r="AR48">
        <f t="shared" si="76"/>
        <v>6.4151480289924798</v>
      </c>
      <c r="AS48">
        <f t="shared" si="77"/>
        <v>2.4700816574498035</v>
      </c>
      <c r="AT48">
        <v>409.60689665980499</v>
      </c>
      <c r="AU48">
        <v>404.388193939394</v>
      </c>
      <c r="AV48">
        <v>-6.2120984179381999E-2</v>
      </c>
      <c r="AW48">
        <v>66.598004959602093</v>
      </c>
      <c r="AX48" s="1">
        <f t="shared" si="78"/>
        <v>2.4312435880908772</v>
      </c>
      <c r="AY48">
        <v>23.4877854656993</v>
      </c>
      <c r="AZ48">
        <v>25.213727972028</v>
      </c>
      <c r="BA48">
        <v>-5.5649790209733496E-4</v>
      </c>
      <c r="BB48">
        <v>77.180000000000007</v>
      </c>
      <c r="BC48">
        <v>3</v>
      </c>
      <c r="BD48">
        <v>1</v>
      </c>
      <c r="BE48">
        <f>IF(BC48*[1]Measurements!$H$13&gt;=BG48,1,(BG48/(BG48-BC48*[1]Measurements!$H$13)))</f>
        <v>1</v>
      </c>
      <c r="BF48">
        <f t="shared" si="79"/>
        <v>0</v>
      </c>
      <c r="BG48">
        <f>MAX(0,([1]Measurements!$B$13+[1]Measurements!$C$13*EP48)/(1+[1]Measurements!$D$13*EP48)*EI48/(EK48+273)*[1]Measurements!$E$13)</f>
        <v>52770.197431389883</v>
      </c>
      <c r="BH48" t="s">
        <v>297</v>
      </c>
      <c r="BI48">
        <v>10288.9</v>
      </c>
      <c r="BJ48">
        <v>1.016</v>
      </c>
      <c r="BK48">
        <v>4.5720000000000001</v>
      </c>
      <c r="BL48">
        <f t="shared" si="80"/>
        <v>0.77777777777777779</v>
      </c>
      <c r="BM48">
        <v>-1</v>
      </c>
      <c r="BN48" t="s">
        <v>445</v>
      </c>
      <c r="BO48">
        <v>10176.6</v>
      </c>
      <c r="BP48">
        <v>754.38115384615401</v>
      </c>
      <c r="BQ48">
        <v>834.37340148606495</v>
      </c>
      <c r="BR48">
        <f t="shared" si="81"/>
        <v>9.5871042266496453E-2</v>
      </c>
      <c r="BS48">
        <v>0.5</v>
      </c>
      <c r="BT48">
        <f t="shared" si="82"/>
        <v>1009.0349201971554</v>
      </c>
      <c r="BU48">
        <f t="shared" si="83"/>
        <v>7.8306598370446405</v>
      </c>
      <c r="BV48">
        <f t="shared" si="84"/>
        <v>48.368614741296184</v>
      </c>
      <c r="BW48">
        <f t="shared" si="85"/>
        <v>8.751589920514561E-3</v>
      </c>
      <c r="BX48">
        <f t="shared" si="86"/>
        <v>-0.99452043894033892</v>
      </c>
      <c r="BY48">
        <f t="shared" si="87"/>
        <v>1.3042438046958527</v>
      </c>
      <c r="BZ48" t="s">
        <v>299</v>
      </c>
      <c r="CA48">
        <v>0</v>
      </c>
      <c r="CB48">
        <f t="shared" si="88"/>
        <v>1.3042438046958527</v>
      </c>
      <c r="CC48">
        <f t="shared" si="89"/>
        <v>0.99843685836296681</v>
      </c>
      <c r="CD48">
        <f t="shared" si="90"/>
        <v>9.6021136903625764E-2</v>
      </c>
      <c r="CE48">
        <f t="shared" si="91"/>
        <v>-253.93614207770813</v>
      </c>
      <c r="CF48">
        <f t="shared" si="92"/>
        <v>9.5987924865449867E-2</v>
      </c>
      <c r="CG48">
        <f t="shared" si="93"/>
        <v>-233.35247510856721</v>
      </c>
      <c r="CH48">
        <f t="shared" si="94"/>
        <v>1.6601020888168451E-4</v>
      </c>
      <c r="CI48">
        <f t="shared" si="95"/>
        <v>0.99983398979111826</v>
      </c>
      <c r="CJ48">
        <v>652</v>
      </c>
      <c r="CK48">
        <v>290</v>
      </c>
      <c r="CL48">
        <v>834.35</v>
      </c>
      <c r="CM48">
        <v>35</v>
      </c>
      <c r="CN48">
        <v>10176.6</v>
      </c>
      <c r="CO48">
        <v>832.16</v>
      </c>
      <c r="CP48">
        <v>2.19</v>
      </c>
      <c r="CQ48">
        <v>300</v>
      </c>
      <c r="CR48">
        <v>24.1</v>
      </c>
      <c r="CS48">
        <v>834.37340148606495</v>
      </c>
      <c r="CT48">
        <v>1.6462360477239799</v>
      </c>
      <c r="CU48">
        <v>-2.2511962565890098</v>
      </c>
      <c r="CV48">
        <v>1.47402830551597</v>
      </c>
      <c r="CW48">
        <v>7.6896640109729006E-2</v>
      </c>
      <c r="CX48">
        <v>-7.39856751946607E-3</v>
      </c>
      <c r="CY48">
        <v>290</v>
      </c>
      <c r="CZ48">
        <v>835.98</v>
      </c>
      <c r="DA48">
        <v>795</v>
      </c>
      <c r="DB48">
        <v>10121.6</v>
      </c>
      <c r="DC48">
        <v>832.15</v>
      </c>
      <c r="DD48">
        <v>3.83</v>
      </c>
      <c r="DR48">
        <f>[1]Measurements!$B$11*EQ48+[1]Measurements!$C$11*ER48+[1]Measurements!$F$11*FC48*(1-FF48)</f>
        <v>1199.8240000000001</v>
      </c>
      <c r="DS48">
        <f t="shared" si="96"/>
        <v>1009.0349201971554</v>
      </c>
      <c r="DT48">
        <f>([1]Measurements!$B$11*[1]Measurements!$D$9+[1]Measurements!$C$11*[1]Measurements!$D$9+[1]Measurements!$F$11*((FP48+FH48)/MAX(FP48+FH48+FQ48, 0.1)*[1]Measurements!$I$9+FQ48/MAX(FP48+FH48+FQ48, 0.1)*[1]Measurements!$J$9))/([1]Measurements!$B$11+[1]Measurements!$C$11+[1]Measurements!$F$11)</f>
        <v>0.84098577807841435</v>
      </c>
      <c r="DU48">
        <f>([1]Measurements!$B$11*[1]Measurements!$K$9+[1]Measurements!$C$11*[1]Measurements!$K$9+[1]Measurements!$F$11*((FP48+FH48)/MAX(FP48+FH48+FQ48, 0.1)*[1]Measurements!$P$9+FQ48/MAX(FP48+FH48+FQ48, 0.1)*[1]Measurements!$Q$9))/([1]Measurements!$B$11+[1]Measurements!$C$11+[1]Measurements!$F$11)</f>
        <v>0.16150255169133998</v>
      </c>
      <c r="DV48">
        <v>2</v>
      </c>
      <c r="DW48">
        <v>0.5</v>
      </c>
      <c r="DX48" t="s">
        <v>300</v>
      </c>
      <c r="DY48">
        <v>2</v>
      </c>
      <c r="DZ48" t="b">
        <v>1</v>
      </c>
      <c r="EA48">
        <v>1681989409</v>
      </c>
      <c r="EB48">
        <v>394.64299999999997</v>
      </c>
      <c r="EC48">
        <v>400.00540000000001</v>
      </c>
      <c r="ED48">
        <v>25.234259999999999</v>
      </c>
      <c r="EE48">
        <v>23.487113333333301</v>
      </c>
      <c r="EF48">
        <v>394.79966666666701</v>
      </c>
      <c r="EG48">
        <v>24.094346666666699</v>
      </c>
      <c r="EH48">
        <v>275.62093333333303</v>
      </c>
      <c r="EI48">
        <v>100.736533333333</v>
      </c>
      <c r="EJ48">
        <v>9.9941413333333395E-2</v>
      </c>
      <c r="EK48">
        <v>29.887693333333299</v>
      </c>
      <c r="EL48">
        <v>29.912006666666699</v>
      </c>
      <c r="EM48">
        <v>24.490559999999999</v>
      </c>
      <c r="EN48">
        <v>0</v>
      </c>
      <c r="EO48">
        <v>0</v>
      </c>
      <c r="EP48">
        <v>10002.254000000001</v>
      </c>
      <c r="EQ48">
        <v>0</v>
      </c>
      <c r="ER48">
        <v>376.0874</v>
      </c>
      <c r="ES48">
        <v>-5.3624273333333301</v>
      </c>
      <c r="ET48">
        <v>404.859266666667</v>
      </c>
      <c r="EU48">
        <v>409.62619999999998</v>
      </c>
      <c r="EV48">
        <v>1.7471559999999999</v>
      </c>
      <c r="EW48">
        <v>400.00540000000001</v>
      </c>
      <c r="EX48">
        <v>23.487113333333301</v>
      </c>
      <c r="EY48">
        <v>2.54201533333333</v>
      </c>
      <c r="EZ48">
        <v>2.366012</v>
      </c>
      <c r="FA48">
        <v>21.298033333333301</v>
      </c>
      <c r="FB48">
        <v>20.133019999999998</v>
      </c>
      <c r="FC48">
        <v>1199.8240000000001</v>
      </c>
      <c r="FD48">
        <v>0.96700339999999996</v>
      </c>
      <c r="FE48">
        <v>3.29965333333333E-2</v>
      </c>
      <c r="FF48">
        <v>0</v>
      </c>
      <c r="FG48">
        <v>755.26739999999995</v>
      </c>
      <c r="FH48">
        <v>4.9997999999999996</v>
      </c>
      <c r="FI48">
        <v>9307.1046666666698</v>
      </c>
      <c r="FJ48">
        <v>11588.4866666667</v>
      </c>
      <c r="FK48">
        <v>36.695399999999999</v>
      </c>
      <c r="FL48">
        <v>38.186999999999998</v>
      </c>
      <c r="FM48">
        <v>37.237400000000001</v>
      </c>
      <c r="FN48">
        <v>37.936999999999998</v>
      </c>
      <c r="FO48">
        <v>39.311999999999998</v>
      </c>
      <c r="FP48">
        <v>1155.3986666666699</v>
      </c>
      <c r="FQ48">
        <v>39.425333333333299</v>
      </c>
      <c r="FR48">
        <v>0</v>
      </c>
      <c r="FS48">
        <v>129.700000047684</v>
      </c>
      <c r="FT48">
        <v>0</v>
      </c>
      <c r="FU48">
        <v>754.38115384615401</v>
      </c>
      <c r="FV48">
        <v>-100.81572637227301</v>
      </c>
      <c r="FW48">
        <v>-1283.6126477871401</v>
      </c>
      <c r="FX48">
        <v>9296.3303846153794</v>
      </c>
      <c r="FY48">
        <v>15</v>
      </c>
      <c r="FZ48">
        <v>0</v>
      </c>
      <c r="GA48" t="s">
        <v>301</v>
      </c>
      <c r="GB48">
        <v>1677862641</v>
      </c>
      <c r="GC48">
        <v>1677862632</v>
      </c>
      <c r="GD48">
        <v>0</v>
      </c>
      <c r="GE48">
        <v>1.395</v>
      </c>
      <c r="GF48">
        <v>0.15</v>
      </c>
      <c r="GG48">
        <v>3.0830000000000002</v>
      </c>
      <c r="GH48">
        <v>0.99099999999999999</v>
      </c>
      <c r="GI48">
        <v>401</v>
      </c>
      <c r="GJ48">
        <v>15</v>
      </c>
      <c r="GK48">
        <v>0.55000000000000004</v>
      </c>
      <c r="GL48">
        <v>0.16</v>
      </c>
      <c r="GM48">
        <v>-5.0830919999999997</v>
      </c>
      <c r="GN48">
        <v>-5.6369756390977503</v>
      </c>
      <c r="GO48">
        <v>0.56129527724362704</v>
      </c>
      <c r="GP48">
        <v>0</v>
      </c>
      <c r="GQ48">
        <v>761.64573529411803</v>
      </c>
      <c r="GR48">
        <v>-118.319404135471</v>
      </c>
      <c r="GS48">
        <v>11.706625739069199</v>
      </c>
      <c r="GT48">
        <v>0</v>
      </c>
      <c r="GU48">
        <v>1.7554069999999999</v>
      </c>
      <c r="GV48">
        <v>-0.19425924812029999</v>
      </c>
      <c r="GW48">
        <v>1.8730926859074501E-2</v>
      </c>
      <c r="GX48">
        <v>0</v>
      </c>
      <c r="GY48">
        <v>0</v>
      </c>
      <c r="GZ48">
        <v>3</v>
      </c>
      <c r="HA48" t="s">
        <v>312</v>
      </c>
      <c r="HB48">
        <v>2.8658299999999999</v>
      </c>
      <c r="HC48">
        <v>2.75936</v>
      </c>
      <c r="HD48">
        <v>8.7647799999999998E-2</v>
      </c>
      <c r="HE48">
        <v>8.7909699999999993E-2</v>
      </c>
      <c r="HF48">
        <v>0.112735</v>
      </c>
      <c r="HG48">
        <v>0.109074</v>
      </c>
      <c r="HH48">
        <v>24928.7</v>
      </c>
      <c r="HI48">
        <v>19612.400000000001</v>
      </c>
      <c r="HJ48">
        <v>28626.6</v>
      </c>
      <c r="HK48">
        <v>22488.9</v>
      </c>
      <c r="HL48">
        <v>41599</v>
      </c>
      <c r="HM48">
        <v>31766.3</v>
      </c>
      <c r="HN48">
        <v>53410.400000000001</v>
      </c>
      <c r="HO48">
        <v>40266.5</v>
      </c>
      <c r="HP48">
        <v>1.4957</v>
      </c>
      <c r="HQ48">
        <v>2.5794700000000002</v>
      </c>
      <c r="HR48">
        <v>0.13122300000000001</v>
      </c>
      <c r="HS48">
        <v>-4.40329E-2</v>
      </c>
      <c r="HT48">
        <v>27.778700000000001</v>
      </c>
      <c r="HU48">
        <v>25.276700000000002</v>
      </c>
      <c r="HV48">
        <v>43.902000000000001</v>
      </c>
      <c r="HW48">
        <v>33.637</v>
      </c>
      <c r="HX48">
        <v>22.817499999999999</v>
      </c>
      <c r="HY48">
        <v>62.4666</v>
      </c>
      <c r="HZ48">
        <v>0</v>
      </c>
      <c r="IA48">
        <v>2</v>
      </c>
      <c r="IB48">
        <v>0.15256900000000001</v>
      </c>
      <c r="IC48">
        <v>0</v>
      </c>
      <c r="ID48">
        <v>20.267700000000001</v>
      </c>
      <c r="IE48">
        <v>5.2505300000000004</v>
      </c>
      <c r="IF48">
        <v>11.986000000000001</v>
      </c>
      <c r="IG48">
        <v>4.9817499999999999</v>
      </c>
      <c r="IH48">
        <v>3.29752</v>
      </c>
      <c r="II48">
        <v>9999</v>
      </c>
      <c r="IJ48">
        <v>9999</v>
      </c>
      <c r="IK48">
        <v>9999</v>
      </c>
      <c r="IL48">
        <v>999.9</v>
      </c>
      <c r="IM48">
        <v>4.9703499999999998</v>
      </c>
      <c r="IN48">
        <v>1.8745400000000001</v>
      </c>
      <c r="IO48">
        <v>1.87073</v>
      </c>
      <c r="IP48">
        <v>1.87453</v>
      </c>
      <c r="IQ48">
        <v>1.87042</v>
      </c>
      <c r="IR48">
        <v>1.8736299999999999</v>
      </c>
      <c r="IS48">
        <v>1.87575</v>
      </c>
      <c r="IT48">
        <v>1.8742099999999999</v>
      </c>
      <c r="IU48">
        <v>0</v>
      </c>
      <c r="IV48">
        <v>0</v>
      </c>
      <c r="IW48">
        <v>0</v>
      </c>
      <c r="IX48">
        <v>0</v>
      </c>
      <c r="IY48" t="s">
        <v>303</v>
      </c>
      <c r="IZ48" t="s">
        <v>304</v>
      </c>
      <c r="JA48" t="s">
        <v>305</v>
      </c>
      <c r="JB48" t="s">
        <v>305</v>
      </c>
      <c r="JC48" t="s">
        <v>305</v>
      </c>
      <c r="JD48" t="s">
        <v>305</v>
      </c>
      <c r="JE48">
        <v>0</v>
      </c>
      <c r="JF48">
        <v>100</v>
      </c>
      <c r="JG48">
        <v>100</v>
      </c>
      <c r="JH48">
        <v>-0.159</v>
      </c>
      <c r="JI48">
        <v>1.1398999999999999</v>
      </c>
      <c r="JJ48">
        <v>-1.9404448357930499</v>
      </c>
      <c r="JK48">
        <v>3.7615693108519802E-3</v>
      </c>
      <c r="JL48">
        <v>2.0286125053024199E-6</v>
      </c>
      <c r="JM48">
        <v>-2.8431522489916698E-10</v>
      </c>
      <c r="JN48">
        <v>1.13992948613311</v>
      </c>
      <c r="JO48">
        <v>0</v>
      </c>
      <c r="JP48">
        <v>0</v>
      </c>
      <c r="JQ48">
        <v>0</v>
      </c>
      <c r="JR48">
        <v>3</v>
      </c>
      <c r="JS48">
        <v>2024</v>
      </c>
      <c r="JT48">
        <v>2</v>
      </c>
      <c r="JU48">
        <v>24</v>
      </c>
      <c r="JV48">
        <v>68779.600000000006</v>
      </c>
      <c r="JW48">
        <v>68779.8</v>
      </c>
      <c r="JX48">
        <v>1.34277</v>
      </c>
      <c r="JY48">
        <v>2.4438499999999999</v>
      </c>
      <c r="JZ48">
        <v>2.1484399999999999</v>
      </c>
      <c r="KA48">
        <v>2.6208499999999999</v>
      </c>
      <c r="KB48">
        <v>2.2497600000000002</v>
      </c>
      <c r="KC48">
        <v>2.49268</v>
      </c>
      <c r="KD48">
        <v>36.860399999999998</v>
      </c>
      <c r="KE48">
        <v>14.7187</v>
      </c>
      <c r="KF48">
        <v>18</v>
      </c>
      <c r="KG48">
        <v>254.68899999999999</v>
      </c>
      <c r="KH48">
        <v>1121.77</v>
      </c>
      <c r="KI48">
        <v>29.451699999999999</v>
      </c>
      <c r="KJ48">
        <v>29.556799999999999</v>
      </c>
      <c r="KK48">
        <v>30</v>
      </c>
      <c r="KL48">
        <v>29.504799999999999</v>
      </c>
      <c r="KM48">
        <v>29.407699999999998</v>
      </c>
      <c r="KN48">
        <v>26.9175</v>
      </c>
      <c r="KO48">
        <v>-30</v>
      </c>
      <c r="KP48">
        <v>-30</v>
      </c>
      <c r="KQ48">
        <v>-999.9</v>
      </c>
      <c r="KR48">
        <v>400</v>
      </c>
      <c r="KS48">
        <v>0</v>
      </c>
      <c r="KT48">
        <v>101.607</v>
      </c>
      <c r="KU48">
        <v>86.437799999999996</v>
      </c>
    </row>
    <row r="49" spans="1:307" x14ac:dyDescent="0.35">
      <c r="A49">
        <f t="shared" si="50"/>
        <v>22</v>
      </c>
      <c r="B49">
        <v>8</v>
      </c>
      <c r="C49" t="s">
        <v>522</v>
      </c>
      <c r="D49" t="s">
        <v>527</v>
      </c>
      <c r="E49">
        <v>2</v>
      </c>
      <c r="F49">
        <v>3</v>
      </c>
      <c r="G49">
        <v>48</v>
      </c>
      <c r="H49">
        <v>1681989548</v>
      </c>
      <c r="I49">
        <v>5847</v>
      </c>
      <c r="J49" t="s">
        <v>446</v>
      </c>
      <c r="K49" t="s">
        <v>447</v>
      </c>
      <c r="L49" s="6">
        <f t="shared" si="97"/>
        <v>1.5162037037037557E-3</v>
      </c>
      <c r="M49">
        <v>15</v>
      </c>
      <c r="N49">
        <f t="shared" si="51"/>
        <v>2.8012581848017772</v>
      </c>
      <c r="O49">
        <f t="shared" si="52"/>
        <v>2.688861911030624</v>
      </c>
      <c r="P49" s="1">
        <f t="shared" si="53"/>
        <v>0.84846715852021282</v>
      </c>
      <c r="Q49">
        <f t="shared" si="54"/>
        <v>0.79887982914736433</v>
      </c>
      <c r="R49">
        <f t="shared" si="55"/>
        <v>5.4058704075059492</v>
      </c>
      <c r="S49">
        <v>1681989540</v>
      </c>
      <c r="T49">
        <f t="shared" si="56"/>
        <v>6.1996973009399063E-3</v>
      </c>
      <c r="U49">
        <f t="shared" si="57"/>
        <v>6.1996973009399063</v>
      </c>
      <c r="V49">
        <f t="shared" si="58"/>
        <v>17.366952807551399</v>
      </c>
      <c r="W49">
        <f t="shared" si="59"/>
        <v>385.60466666666701</v>
      </c>
      <c r="X49">
        <f t="shared" si="60"/>
        <v>327.1728958388008</v>
      </c>
      <c r="Y49">
        <f t="shared" si="61"/>
        <v>32.987889840839166</v>
      </c>
      <c r="Z49">
        <f t="shared" si="62"/>
        <v>38.879395047384506</v>
      </c>
      <c r="AA49" s="1">
        <f t="shared" si="63"/>
        <v>17.366952807551399</v>
      </c>
      <c r="AB49" s="1">
        <f t="shared" si="64"/>
        <v>0.58508298635853473</v>
      </c>
      <c r="AC49">
        <f>IF(LEFT(DX49,1)&lt;&gt;"0",IF(LEFT(DX49,1)="1",3,DY49),[1]Measurements!$D$5+[1]Measurements!$E$5*(EP49*EI49/([1]Measurements!$K$5*1000))+[1]Measurements!$F$5*(EP49*EI49/([1]Measurements!$K$5*1000))*MAX(MIN(DV49,[1]Measurements!$J$5),[1]Measurements!$I$5)*MAX(MIN(DV49,[1]Measurements!$J$5),[1]Measurements!$I$5)+[1]Measurements!$G$5*MAX(MIN(DV49,[1]Measurements!$J$5),[1]Measurements!$I$5)*(EP49*EI49/([1]Measurements!$K$5*1000))+[1]Measurements!$H$5*(EP49*EI49/([1]Measurements!$K$5*1000))*(EP49*EI49/([1]Measurements!$K$5*1000)))</f>
        <v>3.0218169839106728</v>
      </c>
      <c r="AD49">
        <f t="shared" si="65"/>
        <v>0.52866676569992843</v>
      </c>
      <c r="AE49">
        <f t="shared" si="66"/>
        <v>0.33503101301583715</v>
      </c>
      <c r="AF49">
        <f t="shared" si="67"/>
        <v>193.80353778058961</v>
      </c>
      <c r="AG49">
        <f>(EK49+(AF49+2*0.95*0.0000000567*(((EK49+[1]Measurements!$B$7)+273)^4-(EK49+273)^4)-44100*T49)/(1.84*29.3*AC49+8*0.95*0.0000000567*(EK49+273)^3))</f>
        <v>29.296774025289682</v>
      </c>
      <c r="AH49">
        <f>([1]Measurements!$C$7*EL49+[1]Measurements!$D$7*EM49+[1]Measurements!$E$7*AG49)</f>
        <v>28.738340000000001</v>
      </c>
      <c r="AI49">
        <f t="shared" si="68"/>
        <v>3.9612792642729069</v>
      </c>
      <c r="AJ49">
        <f t="shared" si="69"/>
        <v>67.108124283500914</v>
      </c>
      <c r="AK49">
        <f t="shared" si="70"/>
        <v>2.8186299390322165</v>
      </c>
      <c r="AL49">
        <f t="shared" si="71"/>
        <v>4.2001322032557535</v>
      </c>
      <c r="AM49">
        <f t="shared" si="72"/>
        <v>1.1426493252406904</v>
      </c>
      <c r="AN49" s="1">
        <f t="shared" si="73"/>
        <v>-273.40665097144989</v>
      </c>
      <c r="AO49" s="1">
        <f t="shared" si="74"/>
        <v>165.13540568821938</v>
      </c>
      <c r="AP49" s="1">
        <f>2*0.95*0.0000000567*(((EK49+[1]Measurements!$B$7)+273)^4-(AH49+273)^4)</f>
        <v>12.06042322425326</v>
      </c>
      <c r="AQ49">
        <f t="shared" si="75"/>
        <v>97.592715721612365</v>
      </c>
      <c r="AR49">
        <f t="shared" si="76"/>
        <v>17.308099459915919</v>
      </c>
      <c r="AS49">
        <f t="shared" si="77"/>
        <v>6.4369610759527003</v>
      </c>
      <c r="AT49">
        <v>409.598336405103</v>
      </c>
      <c r="AU49">
        <v>396.68039393939398</v>
      </c>
      <c r="AV49">
        <v>-1.1002506337809801E-3</v>
      </c>
      <c r="AW49">
        <v>66.597143135030805</v>
      </c>
      <c r="AX49" s="1">
        <f t="shared" si="78"/>
        <v>6.1996973009399063</v>
      </c>
      <c r="AY49">
        <v>23.404007157972099</v>
      </c>
      <c r="AZ49">
        <v>27.889399999999998</v>
      </c>
      <c r="BA49">
        <v>-9.2538181818164894E-3</v>
      </c>
      <c r="BB49">
        <v>77.180000000000007</v>
      </c>
      <c r="BC49">
        <v>1</v>
      </c>
      <c r="BD49">
        <v>0</v>
      </c>
      <c r="BE49">
        <f>IF(BC49*[1]Measurements!$H$13&gt;=BG49,1,(BG49/(BG49-BC49*[1]Measurements!$H$13)))</f>
        <v>1</v>
      </c>
      <c r="BF49">
        <f t="shared" si="79"/>
        <v>0</v>
      </c>
      <c r="BG49">
        <f>MAX(0,([1]Measurements!$B$13+[1]Measurements!$C$13*EP49)/(1+[1]Measurements!$D$13*EP49)*EI49/(EK49+273)*[1]Measurements!$E$13)</f>
        <v>52737.460098160875</v>
      </c>
      <c r="BH49" t="s">
        <v>297</v>
      </c>
      <c r="BI49">
        <v>10288.9</v>
      </c>
      <c r="BJ49">
        <v>1.016</v>
      </c>
      <c r="BK49">
        <v>4.5720000000000001</v>
      </c>
      <c r="BL49">
        <f t="shared" si="80"/>
        <v>0.77777777777777779</v>
      </c>
      <c r="BM49">
        <v>-1</v>
      </c>
      <c r="BN49" t="s">
        <v>448</v>
      </c>
      <c r="BO49">
        <v>10111.4</v>
      </c>
      <c r="BP49">
        <v>483.87380000000002</v>
      </c>
      <c r="BQ49">
        <v>652.95285013851401</v>
      </c>
      <c r="BR49">
        <f t="shared" si="81"/>
        <v>0.25894526703213938</v>
      </c>
      <c r="BS49">
        <v>0.5</v>
      </c>
      <c r="BT49">
        <f t="shared" si="82"/>
        <v>1009.1831801971967</v>
      </c>
      <c r="BU49">
        <f t="shared" si="83"/>
        <v>17.366952807551399</v>
      </c>
      <c r="BV49">
        <f t="shared" si="84"/>
        <v>130.66160404025337</v>
      </c>
      <c r="BW49">
        <f t="shared" si="85"/>
        <v>1.8199820575648569E-2</v>
      </c>
      <c r="BX49">
        <f t="shared" si="86"/>
        <v>-0.9929979630243897</v>
      </c>
      <c r="BY49">
        <f t="shared" si="87"/>
        <v>1.3036776003537283</v>
      </c>
      <c r="BZ49" t="s">
        <v>299</v>
      </c>
      <c r="CA49">
        <v>0</v>
      </c>
      <c r="CB49">
        <f t="shared" si="88"/>
        <v>1.3036776003537283</v>
      </c>
      <c r="CC49">
        <f t="shared" si="89"/>
        <v>0.99800341234428003</v>
      </c>
      <c r="CD49">
        <f t="shared" si="90"/>
        <v>0.25946330827054459</v>
      </c>
      <c r="CE49">
        <f t="shared" si="91"/>
        <v>-198.38338170331292</v>
      </c>
      <c r="CF49">
        <f t="shared" si="92"/>
        <v>0.25934881592072995</v>
      </c>
      <c r="CG49">
        <f t="shared" si="93"/>
        <v>-182.33432231116817</v>
      </c>
      <c r="CH49">
        <f t="shared" si="94"/>
        <v>6.9905934792498204E-4</v>
      </c>
      <c r="CI49">
        <f t="shared" si="95"/>
        <v>0.99930094065207498</v>
      </c>
      <c r="CJ49">
        <v>653</v>
      </c>
      <c r="CK49">
        <v>290</v>
      </c>
      <c r="CL49">
        <v>620.4</v>
      </c>
      <c r="CM49">
        <v>195</v>
      </c>
      <c r="CN49">
        <v>10111.4</v>
      </c>
      <c r="CO49">
        <v>619.01</v>
      </c>
      <c r="CP49">
        <v>1.39</v>
      </c>
      <c r="CQ49">
        <v>300</v>
      </c>
      <c r="CR49">
        <v>24.1</v>
      </c>
      <c r="CS49">
        <v>652.95285013851401</v>
      </c>
      <c r="CT49">
        <v>1.5762971957362399</v>
      </c>
      <c r="CU49">
        <v>-34.325152858465998</v>
      </c>
      <c r="CV49">
        <v>1.40596632316263</v>
      </c>
      <c r="CW49">
        <v>0.95513105344954297</v>
      </c>
      <c r="CX49">
        <v>-7.3721964404894402E-3</v>
      </c>
      <c r="CY49">
        <v>290</v>
      </c>
      <c r="CZ49">
        <v>621.63</v>
      </c>
      <c r="DA49">
        <v>805</v>
      </c>
      <c r="DB49">
        <v>10085.799999999999</v>
      </c>
      <c r="DC49">
        <v>618.91999999999996</v>
      </c>
      <c r="DD49">
        <v>2.71</v>
      </c>
      <c r="DR49">
        <f>[1]Measurements!$B$11*EQ49+[1]Measurements!$C$11*ER49+[1]Measurements!$F$11*FC49*(1-FF49)</f>
        <v>1200</v>
      </c>
      <c r="DS49">
        <f t="shared" si="96"/>
        <v>1009.1831801971967</v>
      </c>
      <c r="DT49">
        <f>([1]Measurements!$B$11*[1]Measurements!$D$9+[1]Measurements!$C$11*[1]Measurements!$D$9+[1]Measurements!$F$11*((FP49+FH49)/MAX(FP49+FH49+FQ49, 0.1)*[1]Measurements!$I$9+FQ49/MAX(FP49+FH49+FQ49, 0.1)*[1]Measurements!$J$9))/([1]Measurements!$B$11+[1]Measurements!$C$11+[1]Measurements!$F$11)</f>
        <v>0.84098598349766396</v>
      </c>
      <c r="DU49">
        <f>([1]Measurements!$B$11*[1]Measurements!$K$9+[1]Measurements!$C$11*[1]Measurements!$K$9+[1]Measurements!$F$11*((FP49+FH49)/MAX(FP49+FH49+FQ49, 0.1)*[1]Measurements!$P$9+FQ49/MAX(FP49+FH49+FQ49, 0.1)*[1]Measurements!$Q$9))/([1]Measurements!$B$11+[1]Measurements!$C$11+[1]Measurements!$F$11)</f>
        <v>0.16150294815049135</v>
      </c>
      <c r="DV49">
        <v>2</v>
      </c>
      <c r="DW49">
        <v>0.5</v>
      </c>
      <c r="DX49" t="s">
        <v>300</v>
      </c>
      <c r="DY49">
        <v>2</v>
      </c>
      <c r="DZ49" t="b">
        <v>1</v>
      </c>
      <c r="EA49">
        <v>1681989540</v>
      </c>
      <c r="EB49">
        <v>385.60466666666701</v>
      </c>
      <c r="EC49">
        <v>399.99239999999998</v>
      </c>
      <c r="ED49">
        <v>27.955086666666698</v>
      </c>
      <c r="EE49">
        <v>23.40616</v>
      </c>
      <c r="EF49">
        <v>385.8082</v>
      </c>
      <c r="EG49">
        <v>26.815153333333299</v>
      </c>
      <c r="EH49">
        <v>275.09853333333302</v>
      </c>
      <c r="EI49">
        <v>100.727133333333</v>
      </c>
      <c r="EJ49">
        <v>9.995308E-2</v>
      </c>
      <c r="EK49">
        <v>29.751986666666699</v>
      </c>
      <c r="EL49">
        <v>28.738340000000001</v>
      </c>
      <c r="EM49">
        <v>24.13626</v>
      </c>
      <c r="EN49">
        <v>0</v>
      </c>
      <c r="EO49">
        <v>0</v>
      </c>
      <c r="EP49">
        <v>9992.0879999999997</v>
      </c>
      <c r="EQ49">
        <v>0</v>
      </c>
      <c r="ER49">
        <v>177.33606666666699</v>
      </c>
      <c r="ES49">
        <v>-14.3877333333333</v>
      </c>
      <c r="ET49">
        <v>396.69426666666698</v>
      </c>
      <c r="EU49">
        <v>409.57906666666702</v>
      </c>
      <c r="EV49">
        <v>4.5489139999999999</v>
      </c>
      <c r="EW49">
        <v>399.99239999999998</v>
      </c>
      <c r="EX49">
        <v>23.40616</v>
      </c>
      <c r="EY49">
        <v>2.8158340000000002</v>
      </c>
      <c r="EZ49">
        <v>2.35763533333333</v>
      </c>
      <c r="FA49">
        <v>22.977180000000001</v>
      </c>
      <c r="FB49">
        <v>20.075693333333302</v>
      </c>
      <c r="FC49">
        <v>1200</v>
      </c>
      <c r="FD49">
        <v>0.96699740000000001</v>
      </c>
      <c r="FE49">
        <v>3.3002846666666703E-2</v>
      </c>
      <c r="FF49">
        <v>0</v>
      </c>
      <c r="FG49">
        <v>485.21966666666702</v>
      </c>
      <c r="FH49">
        <v>4.9997999999999996</v>
      </c>
      <c r="FI49">
        <v>6088.0213333333304</v>
      </c>
      <c r="FJ49">
        <v>11590.153333333301</v>
      </c>
      <c r="FK49">
        <v>36.5</v>
      </c>
      <c r="FL49">
        <v>38.0082666666667</v>
      </c>
      <c r="FM49">
        <v>37</v>
      </c>
      <c r="FN49">
        <v>37.837200000000003</v>
      </c>
      <c r="FO49">
        <v>39.1332666666667</v>
      </c>
      <c r="FP49">
        <v>1155.5606666666699</v>
      </c>
      <c r="FQ49">
        <v>39.439333333333302</v>
      </c>
      <c r="FR49">
        <v>0</v>
      </c>
      <c r="FS49">
        <v>129.799999952316</v>
      </c>
      <c r="FT49">
        <v>0</v>
      </c>
      <c r="FU49">
        <v>483.87380000000002</v>
      </c>
      <c r="FV49">
        <v>-84.183692319024601</v>
      </c>
      <c r="FW49">
        <v>-1007.69230780509</v>
      </c>
      <c r="FX49">
        <v>6072.3371999999999</v>
      </c>
      <c r="FY49">
        <v>15</v>
      </c>
      <c r="FZ49">
        <v>0</v>
      </c>
      <c r="GA49" t="s">
        <v>301</v>
      </c>
      <c r="GB49">
        <v>1677862641</v>
      </c>
      <c r="GC49">
        <v>1677862632</v>
      </c>
      <c r="GD49">
        <v>0</v>
      </c>
      <c r="GE49">
        <v>1.395</v>
      </c>
      <c r="GF49">
        <v>0.15</v>
      </c>
      <c r="GG49">
        <v>3.0830000000000002</v>
      </c>
      <c r="GH49">
        <v>0.99099999999999999</v>
      </c>
      <c r="GI49">
        <v>401</v>
      </c>
      <c r="GJ49">
        <v>15</v>
      </c>
      <c r="GK49">
        <v>0.55000000000000004</v>
      </c>
      <c r="GL49">
        <v>0.16</v>
      </c>
      <c r="GM49">
        <v>-14.370205</v>
      </c>
      <c r="GN49">
        <v>-0.32444661654138501</v>
      </c>
      <c r="GO49">
        <v>4.7257776873230101E-2</v>
      </c>
      <c r="GP49">
        <v>1</v>
      </c>
      <c r="GQ49">
        <v>490.84120588235299</v>
      </c>
      <c r="GR49">
        <v>-80.795431629795104</v>
      </c>
      <c r="GS49">
        <v>7.9323544749611399</v>
      </c>
      <c r="GT49">
        <v>0</v>
      </c>
      <c r="GU49">
        <v>4.5766419999999997</v>
      </c>
      <c r="GV49">
        <v>-0.48752661654135099</v>
      </c>
      <c r="GW49">
        <v>4.7084217695529298E-2</v>
      </c>
      <c r="GX49">
        <v>0</v>
      </c>
      <c r="GY49">
        <v>1</v>
      </c>
      <c r="GZ49">
        <v>3</v>
      </c>
      <c r="HA49" t="s">
        <v>334</v>
      </c>
      <c r="HB49">
        <v>2.8654600000000001</v>
      </c>
      <c r="HC49">
        <v>2.75902</v>
      </c>
      <c r="HD49">
        <v>8.6205199999999996E-2</v>
      </c>
      <c r="HE49">
        <v>8.7890399999999994E-2</v>
      </c>
      <c r="HF49">
        <v>0.121241</v>
      </c>
      <c r="HG49">
        <v>0.10878400000000001</v>
      </c>
      <c r="HH49">
        <v>24965.5</v>
      </c>
      <c r="HI49">
        <v>19609.5</v>
      </c>
      <c r="HJ49">
        <v>28623.599999999999</v>
      </c>
      <c r="HK49">
        <v>22485</v>
      </c>
      <c r="HL49">
        <v>41195</v>
      </c>
      <c r="HM49">
        <v>31771.8</v>
      </c>
      <c r="HN49">
        <v>53404.1</v>
      </c>
      <c r="HO49">
        <v>40260.400000000001</v>
      </c>
      <c r="HP49">
        <v>1.5005500000000001</v>
      </c>
      <c r="HQ49">
        <v>2.5781200000000002</v>
      </c>
      <c r="HR49">
        <v>5.8837199999999999E-2</v>
      </c>
      <c r="HS49">
        <v>-7.2583599999999998E-2</v>
      </c>
      <c r="HT49">
        <v>27.816700000000001</v>
      </c>
      <c r="HU49">
        <v>25.235600000000002</v>
      </c>
      <c r="HV49">
        <v>43.816000000000003</v>
      </c>
      <c r="HW49">
        <v>33.606000000000002</v>
      </c>
      <c r="HX49">
        <v>22.736499999999999</v>
      </c>
      <c r="HY49">
        <v>61.696599999999997</v>
      </c>
      <c r="HZ49">
        <v>0</v>
      </c>
      <c r="IA49">
        <v>2</v>
      </c>
      <c r="IB49">
        <v>0.15595800000000001</v>
      </c>
      <c r="IC49">
        <v>0</v>
      </c>
      <c r="ID49">
        <v>20.2654</v>
      </c>
      <c r="IE49">
        <v>5.2518799999999999</v>
      </c>
      <c r="IF49">
        <v>11.9857</v>
      </c>
      <c r="IG49">
        <v>4.9817499999999999</v>
      </c>
      <c r="IH49">
        <v>3.2974299999999999</v>
      </c>
      <c r="II49">
        <v>9999</v>
      </c>
      <c r="IJ49">
        <v>9999</v>
      </c>
      <c r="IK49">
        <v>9999</v>
      </c>
      <c r="IL49">
        <v>999.9</v>
      </c>
      <c r="IM49">
        <v>4.9703799999999996</v>
      </c>
      <c r="IN49">
        <v>1.8745400000000001</v>
      </c>
      <c r="IO49">
        <v>1.87073</v>
      </c>
      <c r="IP49">
        <v>1.87452</v>
      </c>
      <c r="IQ49">
        <v>1.87042</v>
      </c>
      <c r="IR49">
        <v>1.8736299999999999</v>
      </c>
      <c r="IS49">
        <v>1.8757600000000001</v>
      </c>
      <c r="IT49">
        <v>1.87418</v>
      </c>
      <c r="IU49">
        <v>0</v>
      </c>
      <c r="IV49">
        <v>0</v>
      </c>
      <c r="IW49">
        <v>0</v>
      </c>
      <c r="IX49">
        <v>0</v>
      </c>
      <c r="IY49" t="s">
        <v>303</v>
      </c>
      <c r="IZ49" t="s">
        <v>304</v>
      </c>
      <c r="JA49" t="s">
        <v>305</v>
      </c>
      <c r="JB49" t="s">
        <v>305</v>
      </c>
      <c r="JC49" t="s">
        <v>305</v>
      </c>
      <c r="JD49" t="s">
        <v>305</v>
      </c>
      <c r="JE49">
        <v>0</v>
      </c>
      <c r="JF49">
        <v>100</v>
      </c>
      <c r="JG49">
        <v>100</v>
      </c>
      <c r="JH49">
        <v>-0.20300000000000001</v>
      </c>
      <c r="JI49">
        <v>1.1398999999999999</v>
      </c>
      <c r="JJ49">
        <v>-1.9404448357930499</v>
      </c>
      <c r="JK49">
        <v>3.7615693108519802E-3</v>
      </c>
      <c r="JL49">
        <v>2.0286125053024199E-6</v>
      </c>
      <c r="JM49">
        <v>-2.8431522489916698E-10</v>
      </c>
      <c r="JN49">
        <v>1.13992948613311</v>
      </c>
      <c r="JO49">
        <v>0</v>
      </c>
      <c r="JP49">
        <v>0</v>
      </c>
      <c r="JQ49">
        <v>0</v>
      </c>
      <c r="JR49">
        <v>3</v>
      </c>
      <c r="JS49">
        <v>2024</v>
      </c>
      <c r="JT49">
        <v>2</v>
      </c>
      <c r="JU49">
        <v>24</v>
      </c>
      <c r="JV49">
        <v>68781.8</v>
      </c>
      <c r="JW49">
        <v>68781.899999999994</v>
      </c>
      <c r="JX49">
        <v>1.34277</v>
      </c>
      <c r="JY49">
        <v>2.4462899999999999</v>
      </c>
      <c r="JZ49">
        <v>2.1484399999999999</v>
      </c>
      <c r="KA49">
        <v>2.6220699999999999</v>
      </c>
      <c r="KB49">
        <v>2.2497600000000002</v>
      </c>
      <c r="KC49">
        <v>2.49268</v>
      </c>
      <c r="KD49">
        <v>36.812899999999999</v>
      </c>
      <c r="KE49">
        <v>14.692399999999999</v>
      </c>
      <c r="KF49">
        <v>18</v>
      </c>
      <c r="KG49">
        <v>256.56299999999999</v>
      </c>
      <c r="KH49">
        <v>1120.45</v>
      </c>
      <c r="KI49">
        <v>29.357700000000001</v>
      </c>
      <c r="KJ49">
        <v>29.555499999999999</v>
      </c>
      <c r="KK49">
        <v>30.000499999999999</v>
      </c>
      <c r="KL49">
        <v>29.515499999999999</v>
      </c>
      <c r="KM49">
        <v>29.4312</v>
      </c>
      <c r="KN49">
        <v>26.905799999999999</v>
      </c>
      <c r="KO49">
        <v>-30</v>
      </c>
      <c r="KP49">
        <v>-30</v>
      </c>
      <c r="KQ49">
        <v>-999.9</v>
      </c>
      <c r="KR49">
        <v>400</v>
      </c>
      <c r="KS49">
        <v>0</v>
      </c>
      <c r="KT49">
        <v>101.595</v>
      </c>
      <c r="KU49">
        <v>86.424099999999996</v>
      </c>
    </row>
    <row r="50" spans="1:307" s="2" customFormat="1" x14ac:dyDescent="0.35">
      <c r="A50">
        <v>12</v>
      </c>
      <c r="B50" s="2">
        <v>9</v>
      </c>
      <c r="C50" s="2" t="s">
        <v>523</v>
      </c>
      <c r="D50" t="s">
        <v>524</v>
      </c>
      <c r="E50" s="2">
        <v>1</v>
      </c>
      <c r="F50" s="2">
        <v>1</v>
      </c>
      <c r="G50">
        <v>49</v>
      </c>
      <c r="H50" s="2">
        <v>1682069264.0999999</v>
      </c>
      <c r="I50" s="2">
        <v>0</v>
      </c>
      <c r="J50" s="2" t="s">
        <v>449</v>
      </c>
      <c r="K50" s="2" t="s">
        <v>450</v>
      </c>
      <c r="L50" s="6">
        <f>K50-K49</f>
        <v>-7.7361111111111214E-2</v>
      </c>
      <c r="M50" s="2">
        <v>15</v>
      </c>
      <c r="N50" s="2">
        <v>2.8819322388627615</v>
      </c>
      <c r="O50" s="2">
        <v>3.0866964018806176</v>
      </c>
      <c r="P50" s="3">
        <v>0.78132950217427399</v>
      </c>
      <c r="Q50" s="2">
        <v>0.3976067489923909</v>
      </c>
      <c r="R50" s="2">
        <v>0.35866445573653494</v>
      </c>
      <c r="S50" s="2">
        <v>1682069255.5999999</v>
      </c>
      <c r="T50" s="2">
        <v>2.9992089391366276E-3</v>
      </c>
      <c r="U50" s="2">
        <v>2.9992089391366274</v>
      </c>
      <c r="V50" s="2">
        <v>8.6435169327832284</v>
      </c>
      <c r="W50" s="2">
        <v>393.09381250000001</v>
      </c>
      <c r="X50" s="2">
        <v>307.13579282841243</v>
      </c>
      <c r="Y50" s="2">
        <v>30.966755321152601</v>
      </c>
      <c r="Z50" s="2">
        <v>39.633413604604328</v>
      </c>
      <c r="AA50" s="3">
        <v>8.6435169327832284</v>
      </c>
      <c r="AB50" s="3">
        <v>0.18569437719073151</v>
      </c>
      <c r="AC50" s="2">
        <v>3.0228803968605105</v>
      </c>
      <c r="AD50" s="2">
        <v>0.17958196999651435</v>
      </c>
      <c r="AE50" s="2">
        <v>0.11277114591161147</v>
      </c>
      <c r="AF50" s="2">
        <v>193.80111000558873</v>
      </c>
      <c r="AG50" s="2">
        <v>30.303894767431313</v>
      </c>
      <c r="AH50" s="2">
        <v>29.367406249999998</v>
      </c>
      <c r="AI50" s="2">
        <v>4.1080729195184933</v>
      </c>
      <c r="AJ50" s="2">
        <v>58.351357570623406</v>
      </c>
      <c r="AK50" s="2">
        <v>2.4792074725484325</v>
      </c>
      <c r="AL50" s="2">
        <v>4.2487571425357418</v>
      </c>
      <c r="AM50" s="2">
        <v>1.6288654469700607</v>
      </c>
      <c r="AN50" s="3">
        <v>-132.26511421592528</v>
      </c>
      <c r="AO50" s="3">
        <v>95.297450031554263</v>
      </c>
      <c r="AP50" s="3">
        <v>6.9861206851457052</v>
      </c>
      <c r="AQ50" s="2">
        <v>163.8195665063634</v>
      </c>
      <c r="AR50" s="2">
        <v>8.6273928959759303</v>
      </c>
      <c r="AS50" s="2">
        <v>2.7950247684610505</v>
      </c>
      <c r="AT50" s="2">
        <v>409.29753282155298</v>
      </c>
      <c r="AU50" s="2">
        <v>403.008084848485</v>
      </c>
      <c r="AV50" s="2">
        <v>5.7687910727193805E-4</v>
      </c>
      <c r="AW50" s="2">
        <v>66.594318254149002</v>
      </c>
      <c r="AX50" s="3">
        <v>2.9992089391366274</v>
      </c>
      <c r="AY50" s="2">
        <v>22.655493724510499</v>
      </c>
      <c r="AZ50" s="2">
        <v>24.649167832167802</v>
      </c>
      <c r="BA50" s="2">
        <v>7.7448811188821796E-3</v>
      </c>
      <c r="BB50" s="2">
        <v>77.180000000000007</v>
      </c>
      <c r="BC50" s="2">
        <v>2</v>
      </c>
      <c r="BD50" s="2">
        <v>1</v>
      </c>
      <c r="BE50" s="2">
        <v>1</v>
      </c>
      <c r="BF50" s="2">
        <v>0</v>
      </c>
      <c r="BG50" s="2">
        <v>52735.060585865496</v>
      </c>
      <c r="BH50" s="2" t="s">
        <v>297</v>
      </c>
      <c r="BI50" s="2">
        <v>10288.9</v>
      </c>
      <c r="BJ50" s="2">
        <v>1.016</v>
      </c>
      <c r="BK50" s="2">
        <v>4.5720000000000001</v>
      </c>
      <c r="BL50" s="2">
        <v>0.77777777777777779</v>
      </c>
      <c r="BM50" s="2">
        <v>-1</v>
      </c>
      <c r="BN50" s="2" t="s">
        <v>451</v>
      </c>
      <c r="BO50" s="2">
        <v>10128.5</v>
      </c>
      <c r="BP50" s="2">
        <v>632.41838461538498</v>
      </c>
      <c r="BQ50" s="2">
        <v>737.17258394393104</v>
      </c>
      <c r="BR50" s="2">
        <v>0.14210267935915755</v>
      </c>
      <c r="BS50" s="2">
        <v>0.5</v>
      </c>
      <c r="BT50" s="2">
        <v>1009.170562697196</v>
      </c>
      <c r="BU50" s="2">
        <v>8.6435169327832284</v>
      </c>
      <c r="BV50" s="2">
        <v>71.702920444830127</v>
      </c>
      <c r="BW50" s="2">
        <v>9.5558840985305159E-3</v>
      </c>
      <c r="BX50" s="2">
        <v>-0.99379792453004767</v>
      </c>
      <c r="BY50" s="2">
        <v>1.303975042393184</v>
      </c>
      <c r="BZ50" s="2" t="s">
        <v>299</v>
      </c>
      <c r="CA50" s="2">
        <v>0</v>
      </c>
      <c r="CB50" s="2">
        <v>1.303975042393184</v>
      </c>
      <c r="CC50" s="2">
        <v>0.99823111294316347</v>
      </c>
      <c r="CD50" s="2">
        <v>0.14235448837111978</v>
      </c>
      <c r="CE50" s="2">
        <v>-224.17227329879896</v>
      </c>
      <c r="CF50" s="2">
        <v>0.14229880111555807</v>
      </c>
      <c r="CG50" s="2">
        <v>-206.01816196398511</v>
      </c>
      <c r="CH50" s="2">
        <v>2.9351882317823927E-4</v>
      </c>
      <c r="CI50" s="2">
        <v>0.99970648117682182</v>
      </c>
      <c r="CJ50" s="2">
        <v>657</v>
      </c>
      <c r="CK50" s="2">
        <v>290</v>
      </c>
      <c r="CL50" s="2">
        <v>725.13</v>
      </c>
      <c r="CM50" s="2">
        <v>215</v>
      </c>
      <c r="CN50" s="2">
        <v>10128.5</v>
      </c>
      <c r="CO50" s="2">
        <v>725.07</v>
      </c>
      <c r="CP50" s="2">
        <v>0.06</v>
      </c>
      <c r="CQ50" s="2">
        <v>300</v>
      </c>
      <c r="CR50" s="2">
        <v>24.1</v>
      </c>
      <c r="CS50" s="2">
        <v>737.17258394393104</v>
      </c>
      <c r="CT50" s="2">
        <v>1.7908208205814999</v>
      </c>
      <c r="CU50" s="2">
        <v>-12.2579900962805</v>
      </c>
      <c r="CV50" s="2">
        <v>1.6000905961848499</v>
      </c>
      <c r="CW50" s="2">
        <v>0.67700262268487099</v>
      </c>
      <c r="CX50" s="2">
        <v>-7.39264694104562E-3</v>
      </c>
      <c r="CY50" s="2">
        <v>290</v>
      </c>
      <c r="CZ50" s="2">
        <v>727.92</v>
      </c>
      <c r="DA50" s="2">
        <v>755</v>
      </c>
      <c r="DB50" s="2">
        <v>10101.5</v>
      </c>
      <c r="DC50" s="2">
        <v>725.04</v>
      </c>
      <c r="DD50" s="2">
        <v>2.88</v>
      </c>
      <c r="DR50">
        <v>1199.9849999999999</v>
      </c>
      <c r="DS50">
        <v>1009.170562697196</v>
      </c>
      <c r="DT50">
        <v>0.84098598123909563</v>
      </c>
      <c r="DU50">
        <v>0.16150294379145469</v>
      </c>
      <c r="DV50">
        <v>2</v>
      </c>
      <c r="DW50">
        <v>0.5</v>
      </c>
      <c r="DX50" t="s">
        <v>300</v>
      </c>
      <c r="DY50">
        <v>2</v>
      </c>
      <c r="DZ50" t="b">
        <v>1</v>
      </c>
      <c r="EA50">
        <v>1682069255.5999999</v>
      </c>
      <c r="EB50">
        <v>393.09381250000001</v>
      </c>
      <c r="EC50">
        <v>400.00468749999999</v>
      </c>
      <c r="ED50">
        <v>24.589381249999999</v>
      </c>
      <c r="EE50">
        <v>22.652212500000001</v>
      </c>
      <c r="EF50">
        <v>392.97856250000001</v>
      </c>
      <c r="EG50">
        <v>23.450937499999998</v>
      </c>
      <c r="EH50">
        <v>281.47231249999999</v>
      </c>
      <c r="EI50">
        <v>100.7243125</v>
      </c>
      <c r="EJ50">
        <v>0.1000005375</v>
      </c>
      <c r="EK50">
        <v>29.9521625</v>
      </c>
      <c r="EL50">
        <v>29.367406249999998</v>
      </c>
      <c r="EM50">
        <v>26.138618749999999</v>
      </c>
      <c r="EN50">
        <v>0</v>
      </c>
      <c r="EO50">
        <v>0</v>
      </c>
      <c r="EP50">
        <v>9998.7931250000001</v>
      </c>
      <c r="EQ50">
        <v>0</v>
      </c>
      <c r="ER50">
        <v>1330.274375</v>
      </c>
      <c r="ES50">
        <v>-6.9108868750000001</v>
      </c>
      <c r="ET50">
        <v>403.00324999999998</v>
      </c>
      <c r="EU50">
        <v>409.2756875</v>
      </c>
      <c r="EV50">
        <v>1.9371700000000001</v>
      </c>
      <c r="EW50">
        <v>400.00468749999999</v>
      </c>
      <c r="EX50">
        <v>22.652212500000001</v>
      </c>
      <c r="EY50">
        <v>2.4767475000000001</v>
      </c>
      <c r="EZ50">
        <v>2.2816256250000002</v>
      </c>
      <c r="FA50">
        <v>20.874487500000001</v>
      </c>
      <c r="FB50">
        <v>19.547281250000001</v>
      </c>
      <c r="FC50">
        <v>1199.9849999999999</v>
      </c>
      <c r="FD50">
        <v>0.96699625</v>
      </c>
      <c r="FE50">
        <v>3.3003743750000002E-2</v>
      </c>
      <c r="FF50">
        <v>0</v>
      </c>
      <c r="FG50">
        <v>633.94881250000003</v>
      </c>
      <c r="FH50">
        <v>4.9997999999999996</v>
      </c>
      <c r="FI50">
        <v>7855.16</v>
      </c>
      <c r="FJ50">
        <v>11590.0375</v>
      </c>
      <c r="FK50">
        <v>36.784875</v>
      </c>
      <c r="FL50">
        <v>38.726374999999997</v>
      </c>
      <c r="FM50">
        <v>37.311999999999998</v>
      </c>
      <c r="FN50">
        <v>38.534875</v>
      </c>
      <c r="FO50">
        <v>39.394374999999997</v>
      </c>
      <c r="FP50">
        <v>1155.5462500000001</v>
      </c>
      <c r="FQ50">
        <v>39.438749999999999</v>
      </c>
      <c r="FR50">
        <v>0</v>
      </c>
      <c r="FS50">
        <v>1682069386</v>
      </c>
      <c r="FT50">
        <v>0</v>
      </c>
      <c r="FU50">
        <v>632.41838461538498</v>
      </c>
      <c r="FV50">
        <v>-91.042324670878699</v>
      </c>
      <c r="FW50">
        <v>-1123.6157248284601</v>
      </c>
      <c r="FX50">
        <v>7837.2169230769196</v>
      </c>
      <c r="FY50">
        <v>15</v>
      </c>
      <c r="FZ50">
        <v>0</v>
      </c>
      <c r="GA50" t="s">
        <v>301</v>
      </c>
      <c r="GB50">
        <v>1677862641</v>
      </c>
      <c r="GC50">
        <v>1677862632</v>
      </c>
      <c r="GD50">
        <v>0</v>
      </c>
      <c r="GE50">
        <v>1.395</v>
      </c>
      <c r="GF50">
        <v>0.15</v>
      </c>
      <c r="GG50">
        <v>3.0830000000000002</v>
      </c>
      <c r="GH50">
        <v>0.99099999999999999</v>
      </c>
      <c r="GI50">
        <v>401</v>
      </c>
      <c r="GJ50">
        <v>15</v>
      </c>
      <c r="GK50">
        <v>0.55000000000000004</v>
      </c>
      <c r="GL50">
        <v>0.16</v>
      </c>
      <c r="GM50">
        <v>-6.8811423809523804</v>
      </c>
      <c r="GN50">
        <v>-0.56252025974025599</v>
      </c>
      <c r="GO50">
        <v>6.0847925183139702E-2</v>
      </c>
      <c r="GP50">
        <v>0</v>
      </c>
      <c r="GQ50">
        <v>639.04535294117602</v>
      </c>
      <c r="GR50">
        <v>-96.053628766912595</v>
      </c>
      <c r="GS50">
        <v>9.4387612717994305</v>
      </c>
      <c r="GT50">
        <v>0</v>
      </c>
      <c r="GU50">
        <v>1.9089309523809499</v>
      </c>
      <c r="GV50">
        <v>0.482445974025975</v>
      </c>
      <c r="GW50">
        <v>4.88137320555211E-2</v>
      </c>
      <c r="GX50">
        <v>0</v>
      </c>
      <c r="GY50">
        <v>0</v>
      </c>
      <c r="GZ50">
        <v>3</v>
      </c>
      <c r="HA50" t="s">
        <v>312</v>
      </c>
      <c r="HB50">
        <v>2.8748900000000002</v>
      </c>
      <c r="HC50">
        <v>2.7593999999999999</v>
      </c>
      <c r="HD50">
        <v>8.7526999999999994E-2</v>
      </c>
      <c r="HE50">
        <v>8.8015700000000002E-2</v>
      </c>
      <c r="HF50">
        <v>0.111036</v>
      </c>
      <c r="HG50">
        <v>0.10649699999999999</v>
      </c>
      <c r="HH50">
        <v>24961.599999999999</v>
      </c>
      <c r="HI50">
        <v>19671.599999999999</v>
      </c>
      <c r="HJ50">
        <v>28657.8</v>
      </c>
      <c r="HK50">
        <v>22556.799999999999</v>
      </c>
      <c r="HL50">
        <v>41719.1</v>
      </c>
      <c r="HM50">
        <v>31936.799999999999</v>
      </c>
      <c r="HN50">
        <v>53461.5</v>
      </c>
      <c r="HO50">
        <v>40364.800000000003</v>
      </c>
      <c r="HP50">
        <v>1.52443</v>
      </c>
      <c r="HQ50">
        <v>2.5884</v>
      </c>
      <c r="HR50">
        <v>6.7025399999999999E-2</v>
      </c>
      <c r="HS50">
        <v>-0.113271</v>
      </c>
      <c r="HT50">
        <v>28.299700000000001</v>
      </c>
      <c r="HU50">
        <v>28.132899999999999</v>
      </c>
      <c r="HV50">
        <v>45.787999999999997</v>
      </c>
      <c r="HW50">
        <v>32.347000000000001</v>
      </c>
      <c r="HX50">
        <v>22.1358</v>
      </c>
      <c r="HY50">
        <v>63.23</v>
      </c>
      <c r="HZ50">
        <v>0</v>
      </c>
      <c r="IA50">
        <v>2</v>
      </c>
      <c r="IB50">
        <v>0.11421000000000001</v>
      </c>
      <c r="IC50">
        <v>0</v>
      </c>
      <c r="ID50">
        <v>20.264099999999999</v>
      </c>
      <c r="IE50">
        <v>5.2527799999999996</v>
      </c>
      <c r="IF50">
        <v>11.9855</v>
      </c>
      <c r="IG50">
        <v>4.9817999999999998</v>
      </c>
      <c r="IH50">
        <v>3.2979799999999999</v>
      </c>
      <c r="II50">
        <v>9999</v>
      </c>
      <c r="IJ50">
        <v>9999</v>
      </c>
      <c r="IK50">
        <v>9999</v>
      </c>
      <c r="IL50">
        <v>999.9</v>
      </c>
      <c r="IM50">
        <v>4.9704100000000002</v>
      </c>
      <c r="IN50">
        <v>1.87459</v>
      </c>
      <c r="IO50">
        <v>1.8707400000000001</v>
      </c>
      <c r="IP50">
        <v>1.8745400000000001</v>
      </c>
      <c r="IQ50">
        <v>1.87046</v>
      </c>
      <c r="IR50">
        <v>1.8736299999999999</v>
      </c>
      <c r="IS50">
        <v>1.8757600000000001</v>
      </c>
      <c r="IT50">
        <v>1.8742399999999999</v>
      </c>
      <c r="IU50">
        <v>0</v>
      </c>
      <c r="IV50">
        <v>0</v>
      </c>
      <c r="IW50">
        <v>0</v>
      </c>
      <c r="IX50">
        <v>0</v>
      </c>
      <c r="IY50" t="s">
        <v>303</v>
      </c>
      <c r="IZ50" t="s">
        <v>304</v>
      </c>
      <c r="JA50" t="s">
        <v>305</v>
      </c>
      <c r="JB50" t="s">
        <v>305</v>
      </c>
      <c r="JC50" t="s">
        <v>305</v>
      </c>
      <c r="JD50" t="s">
        <v>305</v>
      </c>
      <c r="JE50">
        <v>0</v>
      </c>
      <c r="JF50">
        <v>100</v>
      </c>
      <c r="JG50">
        <v>100</v>
      </c>
      <c r="JH50">
        <v>0.115</v>
      </c>
      <c r="JI50">
        <v>1.1395999999999999</v>
      </c>
      <c r="JJ50">
        <v>-1.7656370177874501</v>
      </c>
      <c r="JK50">
        <v>4.0017307436777299E-3</v>
      </c>
      <c r="JL50">
        <v>2.1349243257305E-6</v>
      </c>
      <c r="JM50">
        <v>-3.5662565932405798E-10</v>
      </c>
      <c r="JN50">
        <v>0.442181787969469</v>
      </c>
      <c r="JO50">
        <v>5.99824452263635E-2</v>
      </c>
      <c r="JP50">
        <v>-2.0351725269219302E-3</v>
      </c>
      <c r="JQ50">
        <v>3.1702326575559498E-5</v>
      </c>
      <c r="JR50">
        <v>2</v>
      </c>
      <c r="JS50">
        <v>2028</v>
      </c>
      <c r="JT50">
        <v>2</v>
      </c>
      <c r="JU50">
        <v>24</v>
      </c>
      <c r="JV50">
        <v>70110.399999999994</v>
      </c>
      <c r="JW50">
        <v>70110.5</v>
      </c>
      <c r="JX50">
        <v>1.33057</v>
      </c>
      <c r="JY50">
        <v>2.4304199999999998</v>
      </c>
      <c r="JZ50">
        <v>2.1484399999999999</v>
      </c>
      <c r="KA50">
        <v>2.6245099999999999</v>
      </c>
      <c r="KB50">
        <v>2.2497600000000002</v>
      </c>
      <c r="KC50">
        <v>2.4536099999999998</v>
      </c>
      <c r="KD50">
        <v>36.812899999999999</v>
      </c>
      <c r="KE50">
        <v>14.893800000000001</v>
      </c>
      <c r="KF50">
        <v>18</v>
      </c>
      <c r="KG50">
        <v>263.53800000000001</v>
      </c>
      <c r="KH50">
        <v>1121.68</v>
      </c>
      <c r="KI50">
        <v>29.394300000000001</v>
      </c>
      <c r="KJ50">
        <v>29.081099999999999</v>
      </c>
      <c r="KK50">
        <v>30.000399999999999</v>
      </c>
      <c r="KL50">
        <v>28.929099999999998</v>
      </c>
      <c r="KM50">
        <v>28.7944</v>
      </c>
      <c r="KN50">
        <v>26.667899999999999</v>
      </c>
      <c r="KO50">
        <v>-30</v>
      </c>
      <c r="KP50">
        <v>-30</v>
      </c>
      <c r="KQ50">
        <v>-999.9</v>
      </c>
      <c r="KR50">
        <v>400</v>
      </c>
      <c r="KS50">
        <v>0</v>
      </c>
      <c r="KT50">
        <v>101.709</v>
      </c>
      <c r="KU50">
        <v>86.666799999999995</v>
      </c>
    </row>
    <row r="51" spans="1:307" s="2" customFormat="1" x14ac:dyDescent="0.35">
      <c r="A51">
        <f>A50</f>
        <v>12</v>
      </c>
      <c r="B51" s="2">
        <v>9</v>
      </c>
      <c r="C51" s="2" t="s">
        <v>523</v>
      </c>
      <c r="D51" t="s">
        <v>524</v>
      </c>
      <c r="E51" s="2">
        <v>1</v>
      </c>
      <c r="F51" s="2">
        <v>2</v>
      </c>
      <c r="G51">
        <v>50</v>
      </c>
      <c r="H51" s="2">
        <v>1682069350.0999999</v>
      </c>
      <c r="I51" s="2">
        <v>86</v>
      </c>
      <c r="J51" s="2" t="s">
        <v>452</v>
      </c>
      <c r="K51" s="2" t="s">
        <v>453</v>
      </c>
      <c r="L51" s="6">
        <f t="shared" si="47"/>
        <v>9.9537037037045195E-4</v>
      </c>
      <c r="M51" s="2">
        <v>15</v>
      </c>
      <c r="N51" s="2">
        <v>1.8861762626244927</v>
      </c>
      <c r="O51" s="2">
        <v>1.0276301223903963</v>
      </c>
      <c r="P51" s="3">
        <v>0.82479572597830175</v>
      </c>
      <c r="Q51" s="2">
        <v>0.19787960323626921</v>
      </c>
      <c r="R51" s="2">
        <v>0.17591866660345748</v>
      </c>
      <c r="S51" s="2">
        <v>1682069341.5999999</v>
      </c>
      <c r="T51" s="2">
        <v>2.2806085351440766E-3</v>
      </c>
      <c r="U51" s="2">
        <v>2.2806085351440766</v>
      </c>
      <c r="V51" s="2">
        <v>4.3016296833275733</v>
      </c>
      <c r="W51" s="2">
        <v>397.70699999999999</v>
      </c>
      <c r="X51" s="2">
        <v>328.02703379165246</v>
      </c>
      <c r="Y51" s="2">
        <v>33.07578939263589</v>
      </c>
      <c r="Z51" s="2">
        <v>40.101795330479234</v>
      </c>
      <c r="AA51" s="3">
        <v>4.3016296833275733</v>
      </c>
      <c r="AB51" s="3">
        <v>0.11999752285201418</v>
      </c>
      <c r="AC51" s="2">
        <v>3.0231900309020605</v>
      </c>
      <c r="AD51" s="2">
        <v>0.11741290319648996</v>
      </c>
      <c r="AE51" s="2">
        <v>7.3610645617219042E-2</v>
      </c>
      <c r="AF51" s="2">
        <v>193.79901287688921</v>
      </c>
      <c r="AG51" s="2">
        <v>30.733398615860082</v>
      </c>
      <c r="AH51" s="2">
        <v>30.318337499999998</v>
      </c>
      <c r="AI51" s="2">
        <v>4.3389757761896508</v>
      </c>
      <c r="AJ51" s="2">
        <v>56.761709122270219</v>
      </c>
      <c r="AK51" s="2">
        <v>2.4463202292559747</v>
      </c>
      <c r="AL51" s="2">
        <v>4.3098072046885765</v>
      </c>
      <c r="AM51" s="2">
        <v>1.8926555469336761</v>
      </c>
      <c r="AN51" s="3">
        <v>-100.57483639985378</v>
      </c>
      <c r="AO51" s="3">
        <v>-19.17634755817679</v>
      </c>
      <c r="AP51" s="3">
        <v>-1.4140180516545526</v>
      </c>
      <c r="AQ51" s="2">
        <v>72.63381086720409</v>
      </c>
      <c r="AR51" s="2">
        <v>2.2969360177551312</v>
      </c>
      <c r="AS51" s="2">
        <v>2.2351777820721823</v>
      </c>
      <c r="AT51" s="2">
        <v>409.26450553888799</v>
      </c>
      <c r="AU51" s="2">
        <v>406.86264848484802</v>
      </c>
      <c r="AV51" s="2">
        <v>-7.5941541597764797E-2</v>
      </c>
      <c r="AW51" s="2">
        <v>66.594088159143794</v>
      </c>
      <c r="AX51" s="3">
        <v>2.2806085351440766</v>
      </c>
      <c r="AY51" s="2">
        <v>22.716343443111899</v>
      </c>
      <c r="AZ51" s="2">
        <v>24.2841300699301</v>
      </c>
      <c r="BA51" s="2">
        <v>7.36326340326911E-4</v>
      </c>
      <c r="BB51" s="2">
        <v>77.180000000000007</v>
      </c>
      <c r="BC51" s="2">
        <v>36</v>
      </c>
      <c r="BD51" s="2">
        <v>13</v>
      </c>
      <c r="BE51" s="2">
        <v>1</v>
      </c>
      <c r="BF51" s="2">
        <v>0</v>
      </c>
      <c r="BG51" s="2">
        <v>52701.471250018105</v>
      </c>
      <c r="BH51" s="2" t="s">
        <v>297</v>
      </c>
      <c r="BI51" s="2">
        <v>10288.9</v>
      </c>
      <c r="BJ51" s="2">
        <v>1.016</v>
      </c>
      <c r="BK51" s="2">
        <v>4.5720000000000001</v>
      </c>
      <c r="BL51" s="2">
        <v>0.77777777777777779</v>
      </c>
      <c r="BM51" s="2">
        <v>-1</v>
      </c>
      <c r="BN51" s="2" t="s">
        <v>454</v>
      </c>
      <c r="BO51" s="2">
        <v>10156.299999999999</v>
      </c>
      <c r="BP51" s="2">
        <v>1025.22980769231</v>
      </c>
      <c r="BQ51" s="2">
        <v>1059.7340125533501</v>
      </c>
      <c r="BR51" s="2">
        <v>3.2559306818797595E-2</v>
      </c>
      <c r="BS51" s="2">
        <v>0.5</v>
      </c>
      <c r="BT51" s="2">
        <v>1009.1595364647094</v>
      </c>
      <c r="BU51" s="2">
        <v>4.3016296833275733</v>
      </c>
      <c r="BV51" s="2">
        <v>16.428767488435017</v>
      </c>
      <c r="BW51" s="2">
        <v>5.2535099672151517E-3</v>
      </c>
      <c r="BX51" s="2">
        <v>-0.99568570986130378</v>
      </c>
      <c r="BY51" s="2">
        <v>1.3046774979247211</v>
      </c>
      <c r="BZ51" s="2" t="s">
        <v>299</v>
      </c>
      <c r="CA51" s="2">
        <v>0</v>
      </c>
      <c r="CB51" s="2">
        <v>1.3046774979247211</v>
      </c>
      <c r="CC51" s="2">
        <v>0.99876886324070957</v>
      </c>
      <c r="CD51" s="2">
        <v>3.2599441189177965E-2</v>
      </c>
      <c r="CE51" s="2">
        <v>-322.94394320828491</v>
      </c>
      <c r="CF51" s="2">
        <v>3.2590552396312776E-2</v>
      </c>
      <c r="CG51" s="2">
        <v>-296.72722512748879</v>
      </c>
      <c r="CH51" s="2">
        <v>4.1485096361151988E-5</v>
      </c>
      <c r="CI51" s="2">
        <v>0.99995851490363885</v>
      </c>
      <c r="CJ51" s="2">
        <v>658</v>
      </c>
      <c r="CK51" s="2">
        <v>290</v>
      </c>
      <c r="CL51" s="2">
        <v>1047.07</v>
      </c>
      <c r="CM51" s="2">
        <v>75</v>
      </c>
      <c r="CN51" s="2">
        <v>10156.299999999999</v>
      </c>
      <c r="CO51" s="2">
        <v>1044.51</v>
      </c>
      <c r="CP51" s="2">
        <v>2.56</v>
      </c>
      <c r="CQ51" s="2">
        <v>300</v>
      </c>
      <c r="CR51" s="2">
        <v>24.1</v>
      </c>
      <c r="CS51" s="2">
        <v>1059.7340125533501</v>
      </c>
      <c r="CT51" s="2">
        <v>1.8960963414633201</v>
      </c>
      <c r="CU51" s="2">
        <v>-15.4598379494619</v>
      </c>
      <c r="CV51" s="2">
        <v>1.69554167408033</v>
      </c>
      <c r="CW51" s="2">
        <v>0.74805808973050003</v>
      </c>
      <c r="CX51" s="2">
        <v>-7.3920789766407204E-3</v>
      </c>
      <c r="CY51" s="2">
        <v>290</v>
      </c>
      <c r="CZ51" s="2">
        <v>1042.1500000000001</v>
      </c>
      <c r="DA51" s="2">
        <v>835</v>
      </c>
      <c r="DB51" s="2">
        <v>10108.4</v>
      </c>
      <c r="DC51" s="2">
        <v>1044.44</v>
      </c>
      <c r="DD51" s="2">
        <v>-2.29</v>
      </c>
      <c r="DR51">
        <v>1199.971875</v>
      </c>
      <c r="DS51">
        <v>1009.1595364647094</v>
      </c>
      <c r="DT51">
        <v>0.84098599099642179</v>
      </c>
      <c r="DU51">
        <v>0.16150296262309416</v>
      </c>
      <c r="DV51">
        <v>2</v>
      </c>
      <c r="DW51">
        <v>0.5</v>
      </c>
      <c r="DX51" t="s">
        <v>300</v>
      </c>
      <c r="DY51">
        <v>2</v>
      </c>
      <c r="DZ51" t="b">
        <v>1</v>
      </c>
      <c r="EA51">
        <v>1682069341.5999999</v>
      </c>
      <c r="EB51">
        <v>397.70699999999999</v>
      </c>
      <c r="EC51">
        <v>399.96312499999999</v>
      </c>
      <c r="ED51">
        <v>24.261225</v>
      </c>
      <c r="EE51">
        <v>22.71675625</v>
      </c>
      <c r="EF51">
        <v>397.56662499999999</v>
      </c>
      <c r="EG51">
        <v>23.128206250000002</v>
      </c>
      <c r="EH51">
        <v>282.42068749999999</v>
      </c>
      <c r="EI51">
        <v>100.7325</v>
      </c>
      <c r="EJ51">
        <v>0.10001069375</v>
      </c>
      <c r="EK51">
        <v>30.200681249999999</v>
      </c>
      <c r="EL51">
        <v>30.318337499999998</v>
      </c>
      <c r="EM51">
        <v>26.734406249999999</v>
      </c>
      <c r="EN51">
        <v>0</v>
      </c>
      <c r="EO51">
        <v>0</v>
      </c>
      <c r="EP51">
        <v>9999.8518750000003</v>
      </c>
      <c r="EQ51">
        <v>0</v>
      </c>
      <c r="ER51">
        <v>1349.77125</v>
      </c>
      <c r="ES51">
        <v>-2.2560418750000002</v>
      </c>
      <c r="ET51">
        <v>407.59575000000001</v>
      </c>
      <c r="EU51">
        <v>409.26012500000002</v>
      </c>
      <c r="EV51">
        <v>1.5444737500000001</v>
      </c>
      <c r="EW51">
        <v>399.96312499999999</v>
      </c>
      <c r="EX51">
        <v>22.71675625</v>
      </c>
      <c r="EY51">
        <v>2.4438943750000002</v>
      </c>
      <c r="EZ51">
        <v>2.2883162499999998</v>
      </c>
      <c r="FA51">
        <v>20.657599999999999</v>
      </c>
      <c r="FB51">
        <v>19.5944</v>
      </c>
      <c r="FC51">
        <v>1199.971875</v>
      </c>
      <c r="FD51">
        <v>0.96699812500000004</v>
      </c>
      <c r="FE51">
        <v>3.3002131249999997E-2</v>
      </c>
      <c r="FF51">
        <v>0</v>
      </c>
      <c r="FG51">
        <v>1029.7266875</v>
      </c>
      <c r="FH51">
        <v>4.9997999999999996</v>
      </c>
      <c r="FI51">
        <v>12759.456249999999</v>
      </c>
      <c r="FJ51">
        <v>11589.88125</v>
      </c>
      <c r="FK51">
        <v>37.023249999999997</v>
      </c>
      <c r="FL51">
        <v>39.011625000000002</v>
      </c>
      <c r="FM51">
        <v>37.527124999999998</v>
      </c>
      <c r="FN51">
        <v>38.851374999999997</v>
      </c>
      <c r="FO51">
        <v>39.683124999999997</v>
      </c>
      <c r="FP51">
        <v>1155.534375</v>
      </c>
      <c r="FQ51">
        <v>39.438749999999999</v>
      </c>
      <c r="FR51">
        <v>0</v>
      </c>
      <c r="FS51">
        <v>84.5</v>
      </c>
      <c r="FT51">
        <v>0</v>
      </c>
      <c r="FU51">
        <v>1025.22980769231</v>
      </c>
      <c r="FV51">
        <v>-331.89042737700697</v>
      </c>
      <c r="FW51">
        <v>-4045.9111114730299</v>
      </c>
      <c r="FX51">
        <v>12705.25</v>
      </c>
      <c r="FY51">
        <v>15</v>
      </c>
      <c r="FZ51">
        <v>0</v>
      </c>
      <c r="GA51" t="s">
        <v>301</v>
      </c>
      <c r="GB51">
        <v>1677862641</v>
      </c>
      <c r="GC51">
        <v>1677862632</v>
      </c>
      <c r="GD51">
        <v>0</v>
      </c>
      <c r="GE51">
        <v>1.395</v>
      </c>
      <c r="GF51">
        <v>0.15</v>
      </c>
      <c r="GG51">
        <v>3.0830000000000002</v>
      </c>
      <c r="GH51">
        <v>0.99099999999999999</v>
      </c>
      <c r="GI51">
        <v>401</v>
      </c>
      <c r="GJ51">
        <v>15</v>
      </c>
      <c r="GK51">
        <v>0.55000000000000004</v>
      </c>
      <c r="GL51">
        <v>0.16</v>
      </c>
      <c r="GM51">
        <v>-1.95614585</v>
      </c>
      <c r="GN51">
        <v>-8.0966084661654101</v>
      </c>
      <c r="GO51">
        <v>0.78827554945984901</v>
      </c>
      <c r="GP51">
        <v>0</v>
      </c>
      <c r="GQ51">
        <v>1043.5921176470599</v>
      </c>
      <c r="GR51">
        <v>-358.77662335286601</v>
      </c>
      <c r="GS51">
        <v>35.276659304588897</v>
      </c>
      <c r="GT51">
        <v>0</v>
      </c>
      <c r="GU51">
        <v>1.5379370000000001</v>
      </c>
      <c r="GV51">
        <v>0.18580511278195599</v>
      </c>
      <c r="GW51">
        <v>1.8148763346300001E-2</v>
      </c>
      <c r="GX51">
        <v>0</v>
      </c>
      <c r="GY51">
        <v>0</v>
      </c>
      <c r="GZ51">
        <v>3</v>
      </c>
      <c r="HA51" t="s">
        <v>312</v>
      </c>
      <c r="HB51">
        <v>2.8762500000000002</v>
      </c>
      <c r="HC51">
        <v>2.75936</v>
      </c>
      <c r="HD51">
        <v>8.8188600000000006E-2</v>
      </c>
      <c r="HE51">
        <v>8.8021100000000005E-2</v>
      </c>
      <c r="HF51">
        <v>0.109835</v>
      </c>
      <c r="HG51">
        <v>0.106709</v>
      </c>
      <c r="HH51">
        <v>24942.5</v>
      </c>
      <c r="HI51">
        <v>19664.900000000001</v>
      </c>
      <c r="HJ51">
        <v>28656.7</v>
      </c>
      <c r="HK51">
        <v>22549.4</v>
      </c>
      <c r="HL51">
        <v>41775</v>
      </c>
      <c r="HM51">
        <v>31920.799999999999</v>
      </c>
      <c r="HN51">
        <v>53460.800000000003</v>
      </c>
      <c r="HO51">
        <v>40354.199999999997</v>
      </c>
      <c r="HP51">
        <v>1.4406000000000001</v>
      </c>
      <c r="HQ51">
        <v>2.5851199999999999</v>
      </c>
      <c r="HR51">
        <v>0.112772</v>
      </c>
      <c r="HS51">
        <v>-0.135742</v>
      </c>
      <c r="HT51">
        <v>28.531400000000001</v>
      </c>
      <c r="HU51">
        <v>28.698799999999999</v>
      </c>
      <c r="HV51">
        <v>45.44</v>
      </c>
      <c r="HW51">
        <v>32.539000000000001</v>
      </c>
      <c r="HX51">
        <v>22.2057</v>
      </c>
      <c r="HY51">
        <v>62.76</v>
      </c>
      <c r="HZ51">
        <v>0</v>
      </c>
      <c r="IA51">
        <v>2</v>
      </c>
      <c r="IB51">
        <v>0.115381</v>
      </c>
      <c r="IC51">
        <v>0</v>
      </c>
      <c r="ID51">
        <v>20.2638</v>
      </c>
      <c r="IE51">
        <v>5.2515799999999997</v>
      </c>
      <c r="IF51">
        <v>11.986000000000001</v>
      </c>
      <c r="IG51">
        <v>4.9817999999999998</v>
      </c>
      <c r="IH51">
        <v>3.29793</v>
      </c>
      <c r="II51">
        <v>9999</v>
      </c>
      <c r="IJ51">
        <v>9999</v>
      </c>
      <c r="IK51">
        <v>9999</v>
      </c>
      <c r="IL51">
        <v>999.9</v>
      </c>
      <c r="IM51">
        <v>4.9703999999999997</v>
      </c>
      <c r="IN51">
        <v>1.8746</v>
      </c>
      <c r="IO51">
        <v>1.8707400000000001</v>
      </c>
      <c r="IP51">
        <v>1.8745400000000001</v>
      </c>
      <c r="IQ51">
        <v>1.8704400000000001</v>
      </c>
      <c r="IR51">
        <v>1.8736299999999999</v>
      </c>
      <c r="IS51">
        <v>1.8757600000000001</v>
      </c>
      <c r="IT51">
        <v>1.8742399999999999</v>
      </c>
      <c r="IU51">
        <v>0</v>
      </c>
      <c r="IV51">
        <v>0</v>
      </c>
      <c r="IW51">
        <v>0</v>
      </c>
      <c r="IX51">
        <v>0</v>
      </c>
      <c r="IY51" t="s">
        <v>303</v>
      </c>
      <c r="IZ51" t="s">
        <v>304</v>
      </c>
      <c r="JA51" t="s">
        <v>305</v>
      </c>
      <c r="JB51" t="s">
        <v>305</v>
      </c>
      <c r="JC51" t="s">
        <v>305</v>
      </c>
      <c r="JD51" t="s">
        <v>305</v>
      </c>
      <c r="JE51">
        <v>0</v>
      </c>
      <c r="JF51">
        <v>100</v>
      </c>
      <c r="JG51">
        <v>100</v>
      </c>
      <c r="JH51">
        <v>0.13600000000000001</v>
      </c>
      <c r="JI51">
        <v>1.1334</v>
      </c>
      <c r="JJ51">
        <v>-1.7656370177874501</v>
      </c>
      <c r="JK51">
        <v>4.0017307436777299E-3</v>
      </c>
      <c r="JL51">
        <v>2.1349243257305E-6</v>
      </c>
      <c r="JM51">
        <v>-3.5662565932405798E-10</v>
      </c>
      <c r="JN51">
        <v>0.442181787969469</v>
      </c>
      <c r="JO51">
        <v>5.99824452263635E-2</v>
      </c>
      <c r="JP51">
        <v>-2.0351725269219302E-3</v>
      </c>
      <c r="JQ51">
        <v>3.1702326575559498E-5</v>
      </c>
      <c r="JR51">
        <v>2</v>
      </c>
      <c r="JS51">
        <v>2028</v>
      </c>
      <c r="JT51">
        <v>2</v>
      </c>
      <c r="JU51">
        <v>24</v>
      </c>
      <c r="JV51">
        <v>70111.8</v>
      </c>
      <c r="JW51">
        <v>70112</v>
      </c>
      <c r="JX51">
        <v>1.33057</v>
      </c>
      <c r="JY51">
        <v>2.4365199999999998</v>
      </c>
      <c r="JZ51">
        <v>2.1484399999999999</v>
      </c>
      <c r="KA51">
        <v>2.6257299999999999</v>
      </c>
      <c r="KB51">
        <v>2.2497600000000002</v>
      </c>
      <c r="KC51">
        <v>2.47803</v>
      </c>
      <c r="KD51">
        <v>37.0032</v>
      </c>
      <c r="KE51">
        <v>14.876300000000001</v>
      </c>
      <c r="KF51">
        <v>18</v>
      </c>
      <c r="KG51">
        <v>232.767</v>
      </c>
      <c r="KH51">
        <v>1118.1099999999999</v>
      </c>
      <c r="KI51">
        <v>29.557500000000001</v>
      </c>
      <c r="KJ51">
        <v>29.098500000000001</v>
      </c>
      <c r="KK51">
        <v>30</v>
      </c>
      <c r="KL51">
        <v>28.966100000000001</v>
      </c>
      <c r="KM51">
        <v>28.831900000000001</v>
      </c>
      <c r="KN51">
        <v>26.674399999999999</v>
      </c>
      <c r="KO51">
        <v>-30</v>
      </c>
      <c r="KP51">
        <v>-30</v>
      </c>
      <c r="KQ51">
        <v>-999.9</v>
      </c>
      <c r="KR51">
        <v>400</v>
      </c>
      <c r="KS51">
        <v>0</v>
      </c>
      <c r="KT51">
        <v>101.70699999999999</v>
      </c>
      <c r="KU51">
        <v>86.641900000000007</v>
      </c>
    </row>
    <row r="52" spans="1:307" s="2" customFormat="1" x14ac:dyDescent="0.35">
      <c r="A52">
        <f t="shared" ref="A52:A55" si="98">A51</f>
        <v>12</v>
      </c>
      <c r="B52" s="2">
        <v>9</v>
      </c>
      <c r="C52" s="2" t="s">
        <v>523</v>
      </c>
      <c r="D52" t="s">
        <v>524</v>
      </c>
      <c r="E52" s="2">
        <v>1</v>
      </c>
      <c r="F52" s="2">
        <v>3</v>
      </c>
      <c r="G52">
        <v>51</v>
      </c>
      <c r="H52" s="2">
        <v>1682069424.0999999</v>
      </c>
      <c r="I52" s="2">
        <v>160</v>
      </c>
      <c r="J52" s="2" t="s">
        <v>455</v>
      </c>
      <c r="K52" s="2" t="s">
        <v>456</v>
      </c>
      <c r="L52" s="6">
        <f t="shared" si="47"/>
        <v>8.5648148148143033E-4</v>
      </c>
      <c r="M52" s="2">
        <v>15</v>
      </c>
      <c r="N52" s="2">
        <v>2.7399590165140379</v>
      </c>
      <c r="O52" s="2">
        <v>2.793544189734789</v>
      </c>
      <c r="P52" s="3">
        <v>0.80873971494055652</v>
      </c>
      <c r="Q52" s="2">
        <v>0.7754912295783335</v>
      </c>
      <c r="R52" s="2">
        <v>0.63584362726200983</v>
      </c>
      <c r="S52" s="2">
        <v>1682069415.5999999</v>
      </c>
      <c r="T52" s="2">
        <v>6.1527093037946857E-3</v>
      </c>
      <c r="U52" s="2">
        <v>6.1527093037946861</v>
      </c>
      <c r="V52" s="2">
        <v>16.858171332922058</v>
      </c>
      <c r="W52" s="2">
        <v>387.0496875</v>
      </c>
      <c r="X52" s="2">
        <v>313.02245393658148</v>
      </c>
      <c r="Y52" s="2">
        <v>31.560091317034836</v>
      </c>
      <c r="Z52" s="2">
        <v>39.023793111674436</v>
      </c>
      <c r="AA52" s="3">
        <v>16.858171332922058</v>
      </c>
      <c r="AB52" s="3">
        <v>0.43917166551541814</v>
      </c>
      <c r="AC52" s="2">
        <v>3.0221903990063335</v>
      </c>
      <c r="AD52" s="2">
        <v>0.40654964683135658</v>
      </c>
      <c r="AE52" s="2">
        <v>0.25682226130477942</v>
      </c>
      <c r="AF52" s="2">
        <v>193.79978588060354</v>
      </c>
      <c r="AG52" s="2">
        <v>29.896743571420831</v>
      </c>
      <c r="AH52" s="2">
        <v>29.633937499999998</v>
      </c>
      <c r="AI52" s="2">
        <v>4.1716847103616814</v>
      </c>
      <c r="AJ52" s="2">
        <v>62.099258120047388</v>
      </c>
      <c r="AK52" s="2">
        <v>2.6978029229414138</v>
      </c>
      <c r="AL52" s="2">
        <v>4.3443400204977447</v>
      </c>
      <c r="AM52" s="2">
        <v>1.4738817874202677</v>
      </c>
      <c r="AN52" s="3">
        <v>-271.33448029734564</v>
      </c>
      <c r="AO52" s="3">
        <v>115.02411416427861</v>
      </c>
      <c r="AP52" s="3">
        <v>8.4615613698549286</v>
      </c>
      <c r="AQ52" s="2">
        <v>45.95098111739145</v>
      </c>
      <c r="AR52" s="2">
        <v>15.822187169323513</v>
      </c>
      <c r="AS52" s="2">
        <v>5.6638399447784016</v>
      </c>
      <c r="AT52" s="2">
        <v>409.35708118926902</v>
      </c>
      <c r="AU52" s="2">
        <v>397.35958181818199</v>
      </c>
      <c r="AV52" s="2">
        <v>-4.2043885113853603E-2</v>
      </c>
      <c r="AW52" s="2">
        <v>66.593152427913907</v>
      </c>
      <c r="AX52" s="3">
        <v>6.1527093037946861</v>
      </c>
      <c r="AY52" s="2">
        <v>22.797775183356698</v>
      </c>
      <c r="AZ52" s="2">
        <v>26.900867132867099</v>
      </c>
      <c r="BA52" s="2">
        <v>1.8072461538462099E-2</v>
      </c>
      <c r="BB52" s="2">
        <v>77.180000000000007</v>
      </c>
      <c r="BC52" s="2">
        <v>2</v>
      </c>
      <c r="BD52" s="2">
        <v>1</v>
      </c>
      <c r="BE52" s="2">
        <v>1</v>
      </c>
      <c r="BF52" s="2">
        <v>0</v>
      </c>
      <c r="BG52" s="2">
        <v>52646.573080518123</v>
      </c>
      <c r="BH52" s="2" t="s">
        <v>297</v>
      </c>
      <c r="BI52" s="2">
        <v>10288.9</v>
      </c>
      <c r="BJ52" s="2">
        <v>1.016</v>
      </c>
      <c r="BK52" s="2">
        <v>4.5720000000000001</v>
      </c>
      <c r="BL52" s="2">
        <v>0.77777777777777779</v>
      </c>
      <c r="BM52" s="2">
        <v>-1</v>
      </c>
      <c r="BN52" s="2" t="s">
        <v>457</v>
      </c>
      <c r="BO52" s="2">
        <v>10138</v>
      </c>
      <c r="BP52" s="2">
        <v>812.646769230769</v>
      </c>
      <c r="BQ52" s="2">
        <v>990.23212441956002</v>
      </c>
      <c r="BR52" s="2">
        <v>0.17933709764554995</v>
      </c>
      <c r="BS52" s="2">
        <v>0.5</v>
      </c>
      <c r="BT52" s="2">
        <v>1009.1632501972038</v>
      </c>
      <c r="BU52" s="2">
        <v>16.858171332922058</v>
      </c>
      <c r="BV52" s="2">
        <v>90.490204170458242</v>
      </c>
      <c r="BW52" s="2">
        <v>1.7696018289837981E-2</v>
      </c>
      <c r="BX52" s="2">
        <v>-0.9953829007489734</v>
      </c>
      <c r="BY52" s="2">
        <v>1.3045647699935847</v>
      </c>
      <c r="BZ52" s="2" t="s">
        <v>299</v>
      </c>
      <c r="CA52" s="2">
        <v>0</v>
      </c>
      <c r="CB52" s="2">
        <v>1.3045647699935847</v>
      </c>
      <c r="CC52" s="2">
        <v>0.99868256670550026</v>
      </c>
      <c r="CD52" s="2">
        <v>0.17957367398247012</v>
      </c>
      <c r="CE52" s="2">
        <v>-301.66171784149634</v>
      </c>
      <c r="CF52" s="2">
        <v>0.17952129044903342</v>
      </c>
      <c r="CG52" s="2">
        <v>-277.18226221022496</v>
      </c>
      <c r="CH52" s="2">
        <v>2.8827468165239115E-4</v>
      </c>
      <c r="CI52" s="2">
        <v>0.99971172531834762</v>
      </c>
      <c r="CJ52" s="2">
        <v>659</v>
      </c>
      <c r="CK52" s="2">
        <v>290</v>
      </c>
      <c r="CL52" s="2">
        <v>954.33</v>
      </c>
      <c r="CM52" s="2">
        <v>115</v>
      </c>
      <c r="CN52" s="2">
        <v>10138</v>
      </c>
      <c r="CO52" s="2">
        <v>951.46</v>
      </c>
      <c r="CP52" s="2">
        <v>2.87</v>
      </c>
      <c r="CQ52" s="2">
        <v>300</v>
      </c>
      <c r="CR52" s="2">
        <v>24.1</v>
      </c>
      <c r="CS52" s="2">
        <v>990.23212441956002</v>
      </c>
      <c r="CT52" s="2">
        <v>1.7616594044382199</v>
      </c>
      <c r="CU52" s="2">
        <v>-39.304862849605101</v>
      </c>
      <c r="CV52" s="2">
        <v>1.5735218527595001</v>
      </c>
      <c r="CW52" s="2">
        <v>0.95705165842163298</v>
      </c>
      <c r="CX52" s="2">
        <v>-7.3842006674082299E-3</v>
      </c>
      <c r="CY52" s="2">
        <v>290</v>
      </c>
      <c r="CZ52" s="2">
        <v>948.32</v>
      </c>
      <c r="DA52" s="2">
        <v>685</v>
      </c>
      <c r="DB52" s="2">
        <v>10103.5</v>
      </c>
      <c r="DC52" s="2">
        <v>951.33</v>
      </c>
      <c r="DD52" s="2">
        <v>-3.01</v>
      </c>
      <c r="DR52">
        <v>1199.9762499999999</v>
      </c>
      <c r="DS52">
        <v>1009.1632501972038</v>
      </c>
      <c r="DT52">
        <v>0.8409860196793093</v>
      </c>
      <c r="DU52">
        <v>0.16150301798106717</v>
      </c>
      <c r="DV52">
        <v>2</v>
      </c>
      <c r="DW52">
        <v>0.5</v>
      </c>
      <c r="DX52" t="s">
        <v>300</v>
      </c>
      <c r="DY52">
        <v>2</v>
      </c>
      <c r="DZ52" t="b">
        <v>1</v>
      </c>
      <c r="EA52">
        <v>1682069415.5999999</v>
      </c>
      <c r="EB52">
        <v>387.0496875</v>
      </c>
      <c r="EC52">
        <v>399.9971875</v>
      </c>
      <c r="ED52">
        <v>26.757618749999999</v>
      </c>
      <c r="EE52">
        <v>22.795762499999999</v>
      </c>
      <c r="EF52">
        <v>386.96781249999998</v>
      </c>
      <c r="EG52">
        <v>25.582100000000001</v>
      </c>
      <c r="EH52">
        <v>278.26799999999997</v>
      </c>
      <c r="EI52">
        <v>100.7236875</v>
      </c>
      <c r="EJ52">
        <v>0.1000423</v>
      </c>
      <c r="EK52">
        <v>30.3399</v>
      </c>
      <c r="EL52">
        <v>29.633937499999998</v>
      </c>
      <c r="EM52">
        <v>26.771656249999999</v>
      </c>
      <c r="EN52">
        <v>0</v>
      </c>
      <c r="EO52">
        <v>0</v>
      </c>
      <c r="EP52">
        <v>9994.6856250000001</v>
      </c>
      <c r="EQ52">
        <v>0</v>
      </c>
      <c r="ER52">
        <v>1463.5218749999999</v>
      </c>
      <c r="ES52">
        <v>-12.947431249999999</v>
      </c>
      <c r="ET52">
        <v>397.69093750000002</v>
      </c>
      <c r="EU52">
        <v>409.328125</v>
      </c>
      <c r="EV52">
        <v>3.9618549999999999</v>
      </c>
      <c r="EW52">
        <v>399.9971875</v>
      </c>
      <c r="EX52">
        <v>22.795762499999999</v>
      </c>
      <c r="EY52">
        <v>2.6951243749999998</v>
      </c>
      <c r="EZ52">
        <v>2.2960737500000001</v>
      </c>
      <c r="FA52">
        <v>22.255331250000001</v>
      </c>
      <c r="FB52">
        <v>19.648875</v>
      </c>
      <c r="FC52">
        <v>1199.9762499999999</v>
      </c>
      <c r="FD52">
        <v>0.96699606250000003</v>
      </c>
      <c r="FE52">
        <v>3.3004256250000003E-2</v>
      </c>
      <c r="FF52">
        <v>0</v>
      </c>
      <c r="FG52">
        <v>814.91918750000002</v>
      </c>
      <c r="FH52">
        <v>4.9997999999999996</v>
      </c>
      <c r="FI52">
        <v>10247.2875</v>
      </c>
      <c r="FJ52">
        <v>11589.9375</v>
      </c>
      <c r="FK52">
        <v>37.186999999999998</v>
      </c>
      <c r="FL52">
        <v>39.246062500000001</v>
      </c>
      <c r="FM52">
        <v>37.679250000000003</v>
      </c>
      <c r="FN52">
        <v>39.042625000000001</v>
      </c>
      <c r="FO52">
        <v>39.8395625</v>
      </c>
      <c r="FP52">
        <v>1155.5362500000001</v>
      </c>
      <c r="FQ52">
        <v>39.44</v>
      </c>
      <c r="FR52">
        <v>0</v>
      </c>
      <c r="FS52">
        <v>72.700000047683702</v>
      </c>
      <c r="FT52">
        <v>0</v>
      </c>
      <c r="FU52">
        <v>812.646769230769</v>
      </c>
      <c r="FV52">
        <v>-133.65764103151199</v>
      </c>
      <c r="FW52">
        <v>-2066.83316212201</v>
      </c>
      <c r="FX52">
        <v>10214.996538461501</v>
      </c>
      <c r="FY52">
        <v>15</v>
      </c>
      <c r="FZ52">
        <v>0</v>
      </c>
      <c r="GA52" t="s">
        <v>301</v>
      </c>
      <c r="GB52">
        <v>1677862641</v>
      </c>
      <c r="GC52">
        <v>1677862632</v>
      </c>
      <c r="GD52">
        <v>0</v>
      </c>
      <c r="GE52">
        <v>1.395</v>
      </c>
      <c r="GF52">
        <v>0.15</v>
      </c>
      <c r="GG52">
        <v>3.0830000000000002</v>
      </c>
      <c r="GH52">
        <v>0.99099999999999999</v>
      </c>
      <c r="GI52">
        <v>401</v>
      </c>
      <c r="GJ52">
        <v>15</v>
      </c>
      <c r="GK52">
        <v>0.55000000000000004</v>
      </c>
      <c r="GL52">
        <v>0.16</v>
      </c>
      <c r="GM52">
        <v>-12.6713428571429</v>
      </c>
      <c r="GN52">
        <v>-4.5681662337662496</v>
      </c>
      <c r="GO52">
        <v>0.46920069172545598</v>
      </c>
      <c r="GP52">
        <v>0</v>
      </c>
      <c r="GQ52">
        <v>822.86744117647095</v>
      </c>
      <c r="GR52">
        <v>-146.63842635643601</v>
      </c>
      <c r="GS52">
        <v>14.4204506480761</v>
      </c>
      <c r="GT52">
        <v>0</v>
      </c>
      <c r="GU52">
        <v>3.8792647619047602</v>
      </c>
      <c r="GV52">
        <v>1.38199402597402</v>
      </c>
      <c r="GW52">
        <v>0.14028286290542899</v>
      </c>
      <c r="GX52">
        <v>0</v>
      </c>
      <c r="GY52">
        <v>0</v>
      </c>
      <c r="GZ52">
        <v>3</v>
      </c>
      <c r="HA52" t="s">
        <v>312</v>
      </c>
      <c r="HB52">
        <v>2.8715700000000002</v>
      </c>
      <c r="HC52">
        <v>2.7592300000000001</v>
      </c>
      <c r="HD52">
        <v>8.6440100000000006E-2</v>
      </c>
      <c r="HE52">
        <v>8.8007600000000005E-2</v>
      </c>
      <c r="HF52">
        <v>0.11823599999999999</v>
      </c>
      <c r="HG52">
        <v>0.10696799999999999</v>
      </c>
      <c r="HH52">
        <v>24992.3</v>
      </c>
      <c r="HI52">
        <v>19665</v>
      </c>
      <c r="HJ52">
        <v>28658.9</v>
      </c>
      <c r="HK52">
        <v>22549</v>
      </c>
      <c r="HL52">
        <v>41382.400000000001</v>
      </c>
      <c r="HM52">
        <v>31911.5</v>
      </c>
      <c r="HN52">
        <v>53463.3</v>
      </c>
      <c r="HO52">
        <v>40354.1</v>
      </c>
      <c r="HP52">
        <v>1.51752</v>
      </c>
      <c r="HQ52">
        <v>2.5921500000000002</v>
      </c>
      <c r="HR52">
        <v>6.2540200000000004E-2</v>
      </c>
      <c r="HS52">
        <v>-0.16336100000000001</v>
      </c>
      <c r="HT52">
        <v>28.685600000000001</v>
      </c>
      <c r="HU52">
        <v>29.5168</v>
      </c>
      <c r="HV52">
        <v>45.195999999999998</v>
      </c>
      <c r="HW52">
        <v>32.71</v>
      </c>
      <c r="HX52">
        <v>22.302600000000002</v>
      </c>
      <c r="HY52">
        <v>62.77</v>
      </c>
      <c r="HZ52">
        <v>0</v>
      </c>
      <c r="IA52">
        <v>2</v>
      </c>
      <c r="IB52">
        <v>0.112205</v>
      </c>
      <c r="IC52">
        <v>0</v>
      </c>
      <c r="ID52">
        <v>20.2639</v>
      </c>
      <c r="IE52">
        <v>5.2524800000000003</v>
      </c>
      <c r="IF52">
        <v>11.9857</v>
      </c>
      <c r="IG52">
        <v>4.9817</v>
      </c>
      <c r="IH52">
        <v>3.2979799999999999</v>
      </c>
      <c r="II52">
        <v>9999</v>
      </c>
      <c r="IJ52">
        <v>9999</v>
      </c>
      <c r="IK52">
        <v>9999</v>
      </c>
      <c r="IL52">
        <v>999.9</v>
      </c>
      <c r="IM52">
        <v>4.9703999999999997</v>
      </c>
      <c r="IN52">
        <v>1.87462</v>
      </c>
      <c r="IO52">
        <v>1.87079</v>
      </c>
      <c r="IP52">
        <v>1.8745400000000001</v>
      </c>
      <c r="IQ52">
        <v>1.8704499999999999</v>
      </c>
      <c r="IR52">
        <v>1.8736600000000001</v>
      </c>
      <c r="IS52">
        <v>1.8757699999999999</v>
      </c>
      <c r="IT52">
        <v>1.8742399999999999</v>
      </c>
      <c r="IU52">
        <v>0</v>
      </c>
      <c r="IV52">
        <v>0</v>
      </c>
      <c r="IW52">
        <v>0</v>
      </c>
      <c r="IX52">
        <v>0</v>
      </c>
      <c r="IY52" t="s">
        <v>303</v>
      </c>
      <c r="IZ52" t="s">
        <v>304</v>
      </c>
      <c r="JA52" t="s">
        <v>305</v>
      </c>
      <c r="JB52" t="s">
        <v>305</v>
      </c>
      <c r="JC52" t="s">
        <v>305</v>
      </c>
      <c r="JD52" t="s">
        <v>305</v>
      </c>
      <c r="JE52">
        <v>0</v>
      </c>
      <c r="JF52">
        <v>100</v>
      </c>
      <c r="JG52">
        <v>100</v>
      </c>
      <c r="JH52">
        <v>0.08</v>
      </c>
      <c r="JI52">
        <v>1.1783999999999999</v>
      </c>
      <c r="JJ52">
        <v>-1.7656370177874501</v>
      </c>
      <c r="JK52">
        <v>4.0017307436777299E-3</v>
      </c>
      <c r="JL52">
        <v>2.1349243257305E-6</v>
      </c>
      <c r="JM52">
        <v>-3.5662565932405798E-10</v>
      </c>
      <c r="JN52">
        <v>0.442181787969469</v>
      </c>
      <c r="JO52">
        <v>5.99824452263635E-2</v>
      </c>
      <c r="JP52">
        <v>-2.0351725269219302E-3</v>
      </c>
      <c r="JQ52">
        <v>3.1702326575559498E-5</v>
      </c>
      <c r="JR52">
        <v>2</v>
      </c>
      <c r="JS52">
        <v>2028</v>
      </c>
      <c r="JT52">
        <v>2</v>
      </c>
      <c r="JU52">
        <v>24</v>
      </c>
      <c r="JV52">
        <v>70113.100000000006</v>
      </c>
      <c r="JW52">
        <v>70113.2</v>
      </c>
      <c r="JX52">
        <v>1.33179</v>
      </c>
      <c r="JY52">
        <v>2.4328599999999998</v>
      </c>
      <c r="JZ52">
        <v>2.1484399999999999</v>
      </c>
      <c r="KA52">
        <v>2.6269499999999999</v>
      </c>
      <c r="KB52">
        <v>2.2497600000000002</v>
      </c>
      <c r="KC52">
        <v>2.4548299999999998</v>
      </c>
      <c r="KD52">
        <v>37.146299999999997</v>
      </c>
      <c r="KE52">
        <v>14.85</v>
      </c>
      <c r="KF52">
        <v>18</v>
      </c>
      <c r="KG52">
        <v>260.99299999999999</v>
      </c>
      <c r="KH52">
        <v>1127.3699999999999</v>
      </c>
      <c r="KI52">
        <v>29.6859</v>
      </c>
      <c r="KJ52">
        <v>29.078700000000001</v>
      </c>
      <c r="KK52">
        <v>29.9999</v>
      </c>
      <c r="KL52">
        <v>28.956299999999999</v>
      </c>
      <c r="KM52">
        <v>28.831900000000001</v>
      </c>
      <c r="KN52">
        <v>26.683499999999999</v>
      </c>
      <c r="KO52">
        <v>-30</v>
      </c>
      <c r="KP52">
        <v>-30</v>
      </c>
      <c r="KQ52">
        <v>-999.9</v>
      </c>
      <c r="KR52">
        <v>400</v>
      </c>
      <c r="KS52">
        <v>0</v>
      </c>
      <c r="KT52">
        <v>101.712</v>
      </c>
      <c r="KU52">
        <v>86.641300000000001</v>
      </c>
    </row>
    <row r="53" spans="1:307" s="4" customFormat="1" x14ac:dyDescent="0.35">
      <c r="A53">
        <f t="shared" si="98"/>
        <v>12</v>
      </c>
      <c r="B53" s="4">
        <v>9</v>
      </c>
      <c r="C53" s="4" t="s">
        <v>523</v>
      </c>
      <c r="D53" t="s">
        <v>524</v>
      </c>
      <c r="E53" s="4">
        <v>2</v>
      </c>
      <c r="F53" s="4">
        <v>1</v>
      </c>
      <c r="G53">
        <v>52</v>
      </c>
      <c r="H53" s="4">
        <v>1682069506</v>
      </c>
      <c r="I53" s="4">
        <v>241.90000009536701</v>
      </c>
      <c r="J53" s="4" t="s">
        <v>458</v>
      </c>
      <c r="K53" s="4" t="s">
        <v>459</v>
      </c>
      <c r="L53" s="6">
        <f t="shared" si="47"/>
        <v>9.490740740740744E-4</v>
      </c>
      <c r="M53" s="4">
        <v>15</v>
      </c>
      <c r="N53" s="4">
        <v>2.6917151425261028</v>
      </c>
      <c r="O53" s="4">
        <v>1.9026140159931479</v>
      </c>
      <c r="P53" s="5">
        <v>0.77489801429364424</v>
      </c>
      <c r="Q53" s="4">
        <v>0.38972394692588941</v>
      </c>
      <c r="R53" s="4">
        <v>0.36541934787801622</v>
      </c>
      <c r="S53" s="4">
        <v>1682069497.5687499</v>
      </c>
      <c r="T53" s="4">
        <v>3.1475287844012672E-3</v>
      </c>
      <c r="U53" s="4">
        <v>3.1475287844012674</v>
      </c>
      <c r="V53" s="4">
        <v>8.4722508905096685</v>
      </c>
      <c r="W53" s="4">
        <v>394.85075000000001</v>
      </c>
      <c r="X53" s="4">
        <v>305.96906211735615</v>
      </c>
      <c r="Y53" s="4">
        <v>30.850691253997098</v>
      </c>
      <c r="Z53" s="4">
        <v>39.812582668854745</v>
      </c>
      <c r="AA53" s="5">
        <v>8.4722508905096685</v>
      </c>
      <c r="AB53" s="5">
        <v>0.17715924248547579</v>
      </c>
      <c r="AC53" s="4">
        <v>3.0246267643475235</v>
      </c>
      <c r="AD53" s="4">
        <v>0.17158984984812467</v>
      </c>
      <c r="AE53" s="4">
        <v>0.10772945906260711</v>
      </c>
      <c r="AF53" s="4">
        <v>193.80337688059643</v>
      </c>
      <c r="AG53" s="4">
        <v>30.801924882509368</v>
      </c>
      <c r="AH53" s="4">
        <v>30.21978125</v>
      </c>
      <c r="AI53" s="4">
        <v>4.3145307022608215</v>
      </c>
      <c r="AJ53" s="4">
        <v>57.693758398390315</v>
      </c>
      <c r="AK53" s="4">
        <v>2.5277381434860611</v>
      </c>
      <c r="AL53" s="4">
        <v>4.3813026116817975</v>
      </c>
      <c r="AM53" s="4">
        <v>1.7867925587747604</v>
      </c>
      <c r="AN53" s="5">
        <v>-138.80601939209589</v>
      </c>
      <c r="AO53" s="5">
        <v>43.712276363897907</v>
      </c>
      <c r="AP53" s="5">
        <v>3.2247148011642568</v>
      </c>
      <c r="AQ53" s="4">
        <v>101.93434865356269</v>
      </c>
      <c r="AR53" s="4">
        <v>5.8971510362255835</v>
      </c>
      <c r="AS53" s="4">
        <v>3.0994994185130724</v>
      </c>
      <c r="AT53" s="4">
        <v>409.35466207567799</v>
      </c>
      <c r="AU53" s="4">
        <v>404.14163662979098</v>
      </c>
      <c r="AV53" s="4">
        <v>-0.10794592745392299</v>
      </c>
      <c r="AW53" s="4">
        <v>66.593058082888405</v>
      </c>
      <c r="AX53" s="5">
        <v>3.1475287844012674</v>
      </c>
      <c r="AY53" s="4">
        <v>22.897875810102899</v>
      </c>
      <c r="AZ53" s="4">
        <v>25.102470842311298</v>
      </c>
      <c r="BA53" s="4">
        <v>5.2956865706584499E-4</v>
      </c>
      <c r="BB53" s="4">
        <v>77.180000000000007</v>
      </c>
      <c r="BC53" s="4">
        <v>3</v>
      </c>
      <c r="BD53" s="4">
        <v>1</v>
      </c>
      <c r="BE53" s="4">
        <v>1</v>
      </c>
      <c r="BF53" s="4">
        <v>0</v>
      </c>
      <c r="BG53" s="4">
        <v>52695.410446029993</v>
      </c>
      <c r="BH53" s="4" t="s">
        <v>297</v>
      </c>
      <c r="BI53" s="4">
        <v>10288.9</v>
      </c>
      <c r="BJ53" s="4">
        <v>1.016</v>
      </c>
      <c r="BK53" s="4">
        <v>4.5720000000000001</v>
      </c>
      <c r="BL53" s="4">
        <v>0.77777777777777779</v>
      </c>
      <c r="BM53" s="4">
        <v>-1</v>
      </c>
      <c r="BN53" s="4" t="s">
        <v>460</v>
      </c>
      <c r="BO53" s="4">
        <v>10147.1</v>
      </c>
      <c r="BP53" s="4">
        <v>901.49769230769198</v>
      </c>
      <c r="BQ53" s="4">
        <v>979.81654390525398</v>
      </c>
      <c r="BR53" s="4">
        <v>7.9932158815574361E-2</v>
      </c>
      <c r="BS53" s="4">
        <v>0.5</v>
      </c>
      <c r="BT53" s="4">
        <v>1009.1821501972</v>
      </c>
      <c r="BU53" s="4">
        <v>8.4722508905096685</v>
      </c>
      <c r="BV53" s="4">
        <v>40.333053951702709</v>
      </c>
      <c r="BW53" s="4">
        <v>9.3860666170707992E-3</v>
      </c>
      <c r="BX53" s="4">
        <v>-0.99533382036827278</v>
      </c>
      <c r="BY53" s="4">
        <v>1.304546500483087</v>
      </c>
      <c r="BZ53" s="4" t="s">
        <v>299</v>
      </c>
      <c r="CA53" s="4">
        <v>0</v>
      </c>
      <c r="CB53" s="4">
        <v>1.304546500483087</v>
      </c>
      <c r="CC53" s="4">
        <v>0.99866858085975607</v>
      </c>
      <c r="CD53" s="4">
        <v>8.0038723904541614E-2</v>
      </c>
      <c r="CE53" s="4">
        <v>-298.47235593389229</v>
      </c>
      <c r="CF53" s="4">
        <v>8.0015128807634908E-2</v>
      </c>
      <c r="CG53" s="4">
        <v>-274.25324631756297</v>
      </c>
      <c r="CH53" s="4">
        <v>1.158230776004737E-4</v>
      </c>
      <c r="CI53" s="4">
        <v>0.9998841769223995</v>
      </c>
      <c r="CJ53" s="4">
        <v>660</v>
      </c>
      <c r="CK53" s="4">
        <v>290</v>
      </c>
      <c r="CL53" s="4">
        <v>973.58</v>
      </c>
      <c r="CM53" s="4">
        <v>55</v>
      </c>
      <c r="CN53" s="4">
        <v>10147.1</v>
      </c>
      <c r="CO53" s="4">
        <v>971.24</v>
      </c>
      <c r="CP53" s="4">
        <v>2.34</v>
      </c>
      <c r="CQ53" s="4">
        <v>300</v>
      </c>
      <c r="CR53" s="4">
        <v>24.1</v>
      </c>
      <c r="CS53" s="4">
        <v>979.81654390525398</v>
      </c>
      <c r="CT53" s="4">
        <v>1.6054457002937199</v>
      </c>
      <c r="CU53" s="4">
        <v>-8.7035102049500299</v>
      </c>
      <c r="CV53" s="4">
        <v>1.43374624464362</v>
      </c>
      <c r="CW53" s="4">
        <v>0.56823823240520599</v>
      </c>
      <c r="CX53" s="4">
        <v>-7.3829288097886601E-3</v>
      </c>
      <c r="CY53" s="4">
        <v>290</v>
      </c>
      <c r="CZ53" s="4">
        <v>970.96</v>
      </c>
      <c r="DA53" s="4">
        <v>625</v>
      </c>
      <c r="DB53" s="4">
        <v>10105.700000000001</v>
      </c>
      <c r="DC53" s="4">
        <v>971.2</v>
      </c>
      <c r="DD53" s="4">
        <v>-0.24</v>
      </c>
      <c r="DR53">
        <v>1199.99875</v>
      </c>
      <c r="DS53">
        <v>1009.1821501972</v>
      </c>
      <c r="DT53">
        <v>0.84098600119141798</v>
      </c>
      <c r="DU53">
        <v>0.16150298229943694</v>
      </c>
      <c r="DV53">
        <v>2</v>
      </c>
      <c r="DW53">
        <v>0.5</v>
      </c>
      <c r="DX53" t="s">
        <v>300</v>
      </c>
      <c r="DY53">
        <v>2</v>
      </c>
      <c r="DZ53" t="b">
        <v>1</v>
      </c>
      <c r="EA53">
        <v>1682069497.5687499</v>
      </c>
      <c r="EB53">
        <v>394.85075000000001</v>
      </c>
      <c r="EC53">
        <v>399.98050000000001</v>
      </c>
      <c r="ED53">
        <v>25.069443750000001</v>
      </c>
      <c r="EE53">
        <v>22.892631250000001</v>
      </c>
      <c r="EF53">
        <v>394.72612500000002</v>
      </c>
      <c r="EG53">
        <v>23.92951875</v>
      </c>
      <c r="EH53">
        <v>277.63499999999999</v>
      </c>
      <c r="EI53">
        <v>100.7295625</v>
      </c>
      <c r="EJ53">
        <v>9.9884243750000004E-2</v>
      </c>
      <c r="EK53">
        <v>30.487850000000002</v>
      </c>
      <c r="EL53">
        <v>30.21978125</v>
      </c>
      <c r="EM53">
        <v>27.49105625</v>
      </c>
      <c r="EN53">
        <v>0</v>
      </c>
      <c r="EO53">
        <v>0</v>
      </c>
      <c r="EP53">
        <v>10008.831875</v>
      </c>
      <c r="EQ53">
        <v>0</v>
      </c>
      <c r="ER53">
        <v>1279.8125</v>
      </c>
      <c r="ES53">
        <v>-5.1298206249999998</v>
      </c>
      <c r="ET53">
        <v>405.00387499999999</v>
      </c>
      <c r="EU53">
        <v>409.35168750000003</v>
      </c>
      <c r="EV53">
        <v>2.1768162499999999</v>
      </c>
      <c r="EW53">
        <v>399.98050000000001</v>
      </c>
      <c r="EX53">
        <v>22.892631250000001</v>
      </c>
      <c r="EY53">
        <v>2.5252362499999998</v>
      </c>
      <c r="EZ53">
        <v>2.3059656249999998</v>
      </c>
      <c r="FA53">
        <v>21.190068749999998</v>
      </c>
      <c r="FB53">
        <v>19.718131249999999</v>
      </c>
      <c r="FC53">
        <v>1199.99875</v>
      </c>
      <c r="FD53">
        <v>0.96699824999999995</v>
      </c>
      <c r="FE53">
        <v>3.3002175000000002E-2</v>
      </c>
      <c r="FF53">
        <v>0</v>
      </c>
      <c r="FG53">
        <v>905.208125</v>
      </c>
      <c r="FH53">
        <v>4.9997999999999996</v>
      </c>
      <c r="FI53">
        <v>11178.3</v>
      </c>
      <c r="FJ53">
        <v>11590.1625</v>
      </c>
      <c r="FK53">
        <v>37.311999999999998</v>
      </c>
      <c r="FL53">
        <v>39.436999999999998</v>
      </c>
      <c r="FM53">
        <v>37.811999999999998</v>
      </c>
      <c r="FN53">
        <v>39.210625</v>
      </c>
      <c r="FO53">
        <v>40</v>
      </c>
      <c r="FP53">
        <v>1155.5587499999999</v>
      </c>
      <c r="FQ53">
        <v>39.44</v>
      </c>
      <c r="FR53">
        <v>0</v>
      </c>
      <c r="FS53">
        <v>80.899999856948895</v>
      </c>
      <c r="FT53">
        <v>0</v>
      </c>
      <c r="FU53">
        <v>901.49769230769198</v>
      </c>
      <c r="FV53">
        <v>-185.88211966348999</v>
      </c>
      <c r="FW53">
        <v>-2266.3589744006099</v>
      </c>
      <c r="FX53">
        <v>11132.3230769231</v>
      </c>
      <c r="FY53">
        <v>15</v>
      </c>
      <c r="FZ53">
        <v>0</v>
      </c>
      <c r="GA53" t="s">
        <v>301</v>
      </c>
      <c r="GB53">
        <v>1677862641</v>
      </c>
      <c r="GC53">
        <v>1677862632</v>
      </c>
      <c r="GD53">
        <v>0</v>
      </c>
      <c r="GE53">
        <v>1.395</v>
      </c>
      <c r="GF53">
        <v>0.15</v>
      </c>
      <c r="GG53">
        <v>3.0830000000000002</v>
      </c>
      <c r="GH53">
        <v>0.99099999999999999</v>
      </c>
      <c r="GI53">
        <v>401</v>
      </c>
      <c r="GJ53">
        <v>15</v>
      </c>
      <c r="GK53">
        <v>0.55000000000000004</v>
      </c>
      <c r="GL53">
        <v>0.16</v>
      </c>
      <c r="GM53">
        <v>-4.5461028571428601</v>
      </c>
      <c r="GN53">
        <v>-9.7431558449208797</v>
      </c>
      <c r="GO53">
        <v>0.99536084117002199</v>
      </c>
      <c r="GP53">
        <v>0</v>
      </c>
      <c r="GQ53">
        <v>916.83291176470595</v>
      </c>
      <c r="GR53">
        <v>-193.108525671508</v>
      </c>
      <c r="GS53">
        <v>18.951909412367101</v>
      </c>
      <c r="GT53">
        <v>0</v>
      </c>
      <c r="GU53">
        <v>2.1672523809523798</v>
      </c>
      <c r="GV53">
        <v>0.164444433688822</v>
      </c>
      <c r="GW53">
        <v>1.6639872339471899E-2</v>
      </c>
      <c r="GX53">
        <v>0</v>
      </c>
      <c r="GY53">
        <v>0</v>
      </c>
      <c r="GZ53">
        <v>3</v>
      </c>
      <c r="HA53" t="s">
        <v>312</v>
      </c>
      <c r="HB53">
        <v>2.8690199999999999</v>
      </c>
      <c r="HC53">
        <v>2.7594400000000001</v>
      </c>
      <c r="HD53">
        <v>8.7684799999999993E-2</v>
      </c>
      <c r="HE53">
        <v>8.8023500000000005E-2</v>
      </c>
      <c r="HF53">
        <v>0.112527</v>
      </c>
      <c r="HG53">
        <v>0.107294</v>
      </c>
      <c r="HH53">
        <v>24959.599999999999</v>
      </c>
      <c r="HI53">
        <v>19662.099999999999</v>
      </c>
      <c r="HJ53">
        <v>28660.3</v>
      </c>
      <c r="HK53">
        <v>22545.9</v>
      </c>
      <c r="HL53">
        <v>41653.699999999997</v>
      </c>
      <c r="HM53">
        <v>31896.6</v>
      </c>
      <c r="HN53">
        <v>53467.4</v>
      </c>
      <c r="HO53">
        <v>40349.9</v>
      </c>
      <c r="HP53">
        <v>1.5103800000000001</v>
      </c>
      <c r="HQ53">
        <v>2.5921500000000002</v>
      </c>
      <c r="HR53">
        <v>8.8140399999999994E-2</v>
      </c>
      <c r="HS53">
        <v>-0.14339399999999999</v>
      </c>
      <c r="HT53">
        <v>28.8126</v>
      </c>
      <c r="HU53">
        <v>29.2285</v>
      </c>
      <c r="HV53">
        <v>44.927</v>
      </c>
      <c r="HW53">
        <v>32.901000000000003</v>
      </c>
      <c r="HX53">
        <v>22.407299999999999</v>
      </c>
      <c r="HY53">
        <v>63.39</v>
      </c>
      <c r="HZ53">
        <v>0</v>
      </c>
      <c r="IA53">
        <v>2</v>
      </c>
      <c r="IB53">
        <v>0.109065</v>
      </c>
      <c r="IC53">
        <v>0</v>
      </c>
      <c r="ID53">
        <v>20.264399999999998</v>
      </c>
      <c r="IE53">
        <v>5.2526299999999999</v>
      </c>
      <c r="IF53">
        <v>11.986000000000001</v>
      </c>
      <c r="IG53">
        <v>4.9817999999999998</v>
      </c>
      <c r="IH53">
        <v>3.2979799999999999</v>
      </c>
      <c r="II53">
        <v>9999</v>
      </c>
      <c r="IJ53">
        <v>9999</v>
      </c>
      <c r="IK53">
        <v>9999</v>
      </c>
      <c r="IL53">
        <v>999.9</v>
      </c>
      <c r="IM53">
        <v>4.9703999999999997</v>
      </c>
      <c r="IN53">
        <v>1.87463</v>
      </c>
      <c r="IO53">
        <v>1.87076</v>
      </c>
      <c r="IP53">
        <v>1.8745400000000001</v>
      </c>
      <c r="IQ53">
        <v>1.8704799999999999</v>
      </c>
      <c r="IR53">
        <v>1.8736600000000001</v>
      </c>
      <c r="IS53">
        <v>1.87578</v>
      </c>
      <c r="IT53">
        <v>1.8742399999999999</v>
      </c>
      <c r="IU53">
        <v>0</v>
      </c>
      <c r="IV53">
        <v>0</v>
      </c>
      <c r="IW53">
        <v>0</v>
      </c>
      <c r="IX53">
        <v>0</v>
      </c>
      <c r="IY53" t="s">
        <v>303</v>
      </c>
      <c r="IZ53" t="s">
        <v>304</v>
      </c>
      <c r="JA53" t="s">
        <v>305</v>
      </c>
      <c r="JB53" t="s">
        <v>305</v>
      </c>
      <c r="JC53" t="s">
        <v>305</v>
      </c>
      <c r="JD53" t="s">
        <v>305</v>
      </c>
      <c r="JE53">
        <v>0</v>
      </c>
      <c r="JF53">
        <v>100</v>
      </c>
      <c r="JG53">
        <v>100</v>
      </c>
      <c r="JH53">
        <v>0.12</v>
      </c>
      <c r="JI53">
        <v>1.1399999999999999</v>
      </c>
      <c r="JJ53">
        <v>-1.7656370177874501</v>
      </c>
      <c r="JK53">
        <v>4.0017307436777299E-3</v>
      </c>
      <c r="JL53">
        <v>2.1349243257305E-6</v>
      </c>
      <c r="JM53">
        <v>-3.5662565932405798E-10</v>
      </c>
      <c r="JN53">
        <v>1.13992948613311</v>
      </c>
      <c r="JO53">
        <v>0</v>
      </c>
      <c r="JP53">
        <v>0</v>
      </c>
      <c r="JQ53">
        <v>0</v>
      </c>
      <c r="JR53">
        <v>2</v>
      </c>
      <c r="JS53">
        <v>2028</v>
      </c>
      <c r="JT53">
        <v>2</v>
      </c>
      <c r="JU53">
        <v>24</v>
      </c>
      <c r="JV53">
        <v>70114.399999999994</v>
      </c>
      <c r="JW53">
        <v>70114.600000000006</v>
      </c>
      <c r="JX53">
        <v>1.33179</v>
      </c>
      <c r="JY53">
        <v>2.4414099999999999</v>
      </c>
      <c r="JZ53">
        <v>2.1484399999999999</v>
      </c>
      <c r="KA53">
        <v>2.6269499999999999</v>
      </c>
      <c r="KB53">
        <v>2.2497600000000002</v>
      </c>
      <c r="KC53">
        <v>2.5061</v>
      </c>
      <c r="KD53">
        <v>37.313800000000001</v>
      </c>
      <c r="KE53">
        <v>14.8413</v>
      </c>
      <c r="KF53">
        <v>18</v>
      </c>
      <c r="KG53">
        <v>258.17</v>
      </c>
      <c r="KH53">
        <v>1127.01</v>
      </c>
      <c r="KI53">
        <v>29.800599999999999</v>
      </c>
      <c r="KJ53">
        <v>29.047000000000001</v>
      </c>
      <c r="KK53">
        <v>29.9998</v>
      </c>
      <c r="KL53">
        <v>28.928599999999999</v>
      </c>
      <c r="KM53">
        <v>28.813199999999998</v>
      </c>
      <c r="KN53">
        <v>26.687899999999999</v>
      </c>
      <c r="KO53">
        <v>-30</v>
      </c>
      <c r="KP53">
        <v>-30</v>
      </c>
      <c r="KQ53">
        <v>-999.9</v>
      </c>
      <c r="KR53">
        <v>400</v>
      </c>
      <c r="KS53">
        <v>0</v>
      </c>
      <c r="KT53">
        <v>101.71899999999999</v>
      </c>
      <c r="KU53">
        <v>86.631200000000007</v>
      </c>
    </row>
    <row r="54" spans="1:307" s="4" customFormat="1" x14ac:dyDescent="0.35">
      <c r="A54">
        <f t="shared" si="98"/>
        <v>12</v>
      </c>
      <c r="B54" s="4">
        <v>9</v>
      </c>
      <c r="C54" s="4" t="s">
        <v>523</v>
      </c>
      <c r="D54" t="s">
        <v>524</v>
      </c>
      <c r="E54" s="4">
        <v>2</v>
      </c>
      <c r="F54" s="4">
        <v>2</v>
      </c>
      <c r="G54">
        <v>53</v>
      </c>
      <c r="H54" s="4">
        <v>1682069587</v>
      </c>
      <c r="I54" s="4">
        <v>322.90000009536698</v>
      </c>
      <c r="J54" s="4" t="s">
        <v>461</v>
      </c>
      <c r="K54" s="4" t="s">
        <v>462</v>
      </c>
      <c r="L54" s="6">
        <f t="shared" si="47"/>
        <v>9.3750000000003553E-4</v>
      </c>
      <c r="M54" s="4">
        <v>15</v>
      </c>
      <c r="N54" s="4">
        <v>2.2007662447289813</v>
      </c>
      <c r="O54" s="4">
        <v>1.6930088638103371</v>
      </c>
      <c r="P54" s="5">
        <v>0.84668152876503522</v>
      </c>
      <c r="Q54" s="4">
        <v>0.66524714741954005</v>
      </c>
      <c r="R54" s="4">
        <v>3.3804383085687704</v>
      </c>
      <c r="S54" s="4">
        <v>1682069579</v>
      </c>
      <c r="T54" s="4">
        <v>6.5712923737294704E-3</v>
      </c>
      <c r="U54" s="4">
        <v>6.5712923737294702</v>
      </c>
      <c r="V54" s="4">
        <v>14.4618784403488</v>
      </c>
      <c r="W54" s="4">
        <v>390.50926666666697</v>
      </c>
      <c r="X54" s="4">
        <v>330.6369828982464</v>
      </c>
      <c r="Y54" s="4">
        <v>33.337732004486277</v>
      </c>
      <c r="Z54" s="4">
        <v>39.374582853026801</v>
      </c>
      <c r="AA54" s="5">
        <v>14.4618784403488</v>
      </c>
      <c r="AB54" s="5">
        <v>0.48384256870894082</v>
      </c>
      <c r="AC54" s="4">
        <v>3.0229000769094885</v>
      </c>
      <c r="AD54" s="4">
        <v>0.44457293075888704</v>
      </c>
      <c r="AE54" s="4">
        <v>0.28112022468535214</v>
      </c>
      <c r="AF54" s="4">
        <v>193.80278458050051</v>
      </c>
      <c r="AG54" s="4">
        <v>30.077260309054441</v>
      </c>
      <c r="AH54" s="4">
        <v>29.766359999999999</v>
      </c>
      <c r="AI54" s="4">
        <v>4.2036074096900791</v>
      </c>
      <c r="AJ54" s="4">
        <v>62.607651304232995</v>
      </c>
      <c r="AK54" s="4">
        <v>2.7647433208781402</v>
      </c>
      <c r="AL54" s="4">
        <v>4.415983131907093</v>
      </c>
      <c r="AM54" s="4">
        <v>1.4388640888119388</v>
      </c>
      <c r="AN54" s="5">
        <v>-289.79399368146966</v>
      </c>
      <c r="AO54" s="5">
        <v>140.04388649337267</v>
      </c>
      <c r="AP54" s="5">
        <v>10.32102740846741</v>
      </c>
      <c r="AQ54" s="4">
        <v>54.373704800870939</v>
      </c>
      <c r="AR54" s="4">
        <v>10.69885322109465</v>
      </c>
      <c r="AS54" s="4">
        <v>6.3194313094235586</v>
      </c>
      <c r="AT54" s="4">
        <v>409.42064819545499</v>
      </c>
      <c r="AU54" s="4">
        <v>400.22536969697001</v>
      </c>
      <c r="AV54" s="4">
        <v>-0.153594360052829</v>
      </c>
      <c r="AW54" s="4">
        <v>66.593616415821003</v>
      </c>
      <c r="AX54" s="5">
        <v>6.5712923737294702</v>
      </c>
      <c r="AY54" s="4">
        <v>22.994807165244801</v>
      </c>
      <c r="AZ54" s="4">
        <v>27.490872727272802</v>
      </c>
      <c r="BA54" s="4">
        <v>9.7700909090935092E-3</v>
      </c>
      <c r="BB54" s="4">
        <v>77.180000000000007</v>
      </c>
      <c r="BC54" s="4">
        <v>8</v>
      </c>
      <c r="BD54" s="4">
        <v>3</v>
      </c>
      <c r="BE54" s="4">
        <v>1</v>
      </c>
      <c r="BF54" s="4">
        <v>0</v>
      </c>
      <c r="BG54" s="4">
        <v>52618.778614864554</v>
      </c>
      <c r="BH54" s="4" t="s">
        <v>297</v>
      </c>
      <c r="BI54" s="4">
        <v>10288.9</v>
      </c>
      <c r="BJ54" s="4">
        <v>1.016</v>
      </c>
      <c r="BK54" s="4">
        <v>4.5720000000000001</v>
      </c>
      <c r="BL54" s="4">
        <v>0.77777777777777779</v>
      </c>
      <c r="BM54" s="4">
        <v>-1</v>
      </c>
      <c r="BN54" s="4" t="s">
        <v>463</v>
      </c>
      <c r="BO54" s="4">
        <v>10123.1</v>
      </c>
      <c r="BP54" s="4">
        <v>653.96767999999997</v>
      </c>
      <c r="BQ54" s="4">
        <v>783.82787589605198</v>
      </c>
      <c r="BR54" s="4">
        <v>0.1656743781249157</v>
      </c>
      <c r="BS54" s="4">
        <v>0.5</v>
      </c>
      <c r="BT54" s="4">
        <v>1009.181780197153</v>
      </c>
      <c r="BU54" s="4">
        <v>14.4618784403488</v>
      </c>
      <c r="BV54" s="4">
        <v>83.597781924579337</v>
      </c>
      <c r="BW54" s="4">
        <v>1.5321202526395373E-2</v>
      </c>
      <c r="BX54" s="4">
        <v>-0.99416708675387</v>
      </c>
      <c r="BY54" s="4">
        <v>1.3041123502279752</v>
      </c>
      <c r="BZ54" s="4" t="s">
        <v>299</v>
      </c>
      <c r="CA54" s="4">
        <v>0</v>
      </c>
      <c r="CB54" s="4">
        <v>1.3041123502279752</v>
      </c>
      <c r="CC54" s="4">
        <v>0.99833622611502926</v>
      </c>
      <c r="CD54" s="4">
        <v>0.16595048220340403</v>
      </c>
      <c r="CE54" s="4">
        <v>-238.45858836377519</v>
      </c>
      <c r="CF54" s="4">
        <v>0.16588940445928527</v>
      </c>
      <c r="CG54" s="4">
        <v>-219.13832280541394</v>
      </c>
      <c r="CH54" s="4">
        <v>3.3093083952978684E-4</v>
      </c>
      <c r="CI54" s="4">
        <v>0.99966906916047016</v>
      </c>
      <c r="CJ54" s="4">
        <v>661</v>
      </c>
      <c r="CK54" s="4">
        <v>290</v>
      </c>
      <c r="CL54" s="4">
        <v>764.26</v>
      </c>
      <c r="CM54" s="4">
        <v>95</v>
      </c>
      <c r="CN54" s="4">
        <v>10123.1</v>
      </c>
      <c r="CO54" s="4">
        <v>762.99</v>
      </c>
      <c r="CP54" s="4">
        <v>1.27</v>
      </c>
      <c r="CQ54" s="4">
        <v>300</v>
      </c>
      <c r="CR54" s="4">
        <v>24.1</v>
      </c>
      <c r="CS54" s="4">
        <v>783.82787589605198</v>
      </c>
      <c r="CT54" s="4">
        <v>1.4558883902606199</v>
      </c>
      <c r="CU54" s="4">
        <v>-21.093085183009599</v>
      </c>
      <c r="CV54" s="4">
        <v>1.2980353918529099</v>
      </c>
      <c r="CW54" s="4">
        <v>0.90413019186478605</v>
      </c>
      <c r="CX54" s="4">
        <v>-7.37100978865406E-3</v>
      </c>
      <c r="CY54" s="4">
        <v>290</v>
      </c>
      <c r="CZ54" s="4">
        <v>769.26</v>
      </c>
      <c r="DA54" s="4">
        <v>875</v>
      </c>
      <c r="DB54" s="4">
        <v>10077.5</v>
      </c>
      <c r="DC54" s="4">
        <v>762.9</v>
      </c>
      <c r="DD54" s="4">
        <v>6.36</v>
      </c>
      <c r="DR54">
        <v>1199.99866666667</v>
      </c>
      <c r="DS54">
        <v>1009.181780197153</v>
      </c>
      <c r="DT54">
        <v>0.84098575125957098</v>
      </c>
      <c r="DU54">
        <v>0.16150249993097213</v>
      </c>
      <c r="DV54">
        <v>2</v>
      </c>
      <c r="DW54">
        <v>0.5</v>
      </c>
      <c r="DX54" t="s">
        <v>300</v>
      </c>
      <c r="DY54">
        <v>2</v>
      </c>
      <c r="DZ54" t="b">
        <v>1</v>
      </c>
      <c r="EA54">
        <v>1682069579</v>
      </c>
      <c r="EB54">
        <v>390.50926666666697</v>
      </c>
      <c r="EC54">
        <v>399.99573333333302</v>
      </c>
      <c r="ED54">
        <v>27.420173333333299</v>
      </c>
      <c r="EE54">
        <v>22.99192</v>
      </c>
      <c r="EF54">
        <v>390.40839999999997</v>
      </c>
      <c r="EG54">
        <v>26.280246666666699</v>
      </c>
      <c r="EH54">
        <v>277.58806666666698</v>
      </c>
      <c r="EI54">
        <v>100.728866666667</v>
      </c>
      <c r="EJ54">
        <v>9.99387266666667E-2</v>
      </c>
      <c r="EK54">
        <v>30.625679999999999</v>
      </c>
      <c r="EL54">
        <v>29.766359999999999</v>
      </c>
      <c r="EM54">
        <v>26.6389866666667</v>
      </c>
      <c r="EN54">
        <v>0</v>
      </c>
      <c r="EO54">
        <v>0</v>
      </c>
      <c r="EP54">
        <v>9998.4599999999991</v>
      </c>
      <c r="EQ54">
        <v>0</v>
      </c>
      <c r="ER54">
        <v>236.15153333333299</v>
      </c>
      <c r="ES54">
        <v>-9.4863900000000001</v>
      </c>
      <c r="ET54">
        <v>401.51900000000001</v>
      </c>
      <c r="EU54">
        <v>409.408866666667</v>
      </c>
      <c r="EV54">
        <v>4.4282539999999999</v>
      </c>
      <c r="EW54">
        <v>399.99573333333302</v>
      </c>
      <c r="EX54">
        <v>22.99192</v>
      </c>
      <c r="EY54">
        <v>2.762</v>
      </c>
      <c r="EZ54">
        <v>2.31594866666667</v>
      </c>
      <c r="FA54">
        <v>22.6587</v>
      </c>
      <c r="FB54">
        <v>19.787773333333298</v>
      </c>
      <c r="FC54">
        <v>1199.99866666667</v>
      </c>
      <c r="FD54">
        <v>0.96700660000000005</v>
      </c>
      <c r="FE54">
        <v>3.29934266666667E-2</v>
      </c>
      <c r="FF54">
        <v>0</v>
      </c>
      <c r="FG54">
        <v>655.73126666666701</v>
      </c>
      <c r="FH54">
        <v>4.9997999999999996</v>
      </c>
      <c r="FI54">
        <v>8342.6833333333307</v>
      </c>
      <c r="FJ54">
        <v>11590.1733333333</v>
      </c>
      <c r="FK54">
        <v>37.5</v>
      </c>
      <c r="FL54">
        <v>39.625</v>
      </c>
      <c r="FM54">
        <v>38.045466666666698</v>
      </c>
      <c r="FN54">
        <v>39.416333333333299</v>
      </c>
      <c r="FO54">
        <v>40.166333333333299</v>
      </c>
      <c r="FP54">
        <v>1155.56866666667</v>
      </c>
      <c r="FQ54">
        <v>39.43</v>
      </c>
      <c r="FR54">
        <v>0</v>
      </c>
      <c r="FS54">
        <v>79.700000047683702</v>
      </c>
      <c r="FT54">
        <v>0</v>
      </c>
      <c r="FU54">
        <v>653.96767999999997</v>
      </c>
      <c r="FV54">
        <v>-127.63623096335699</v>
      </c>
      <c r="FW54">
        <v>-1546.57538698904</v>
      </c>
      <c r="FX54">
        <v>8321.7119999999995</v>
      </c>
      <c r="FY54">
        <v>15</v>
      </c>
      <c r="FZ54">
        <v>0</v>
      </c>
      <c r="GA54" t="s">
        <v>301</v>
      </c>
      <c r="GB54">
        <v>1677862641</v>
      </c>
      <c r="GC54">
        <v>1677862632</v>
      </c>
      <c r="GD54">
        <v>0</v>
      </c>
      <c r="GE54">
        <v>1.395</v>
      </c>
      <c r="GF54">
        <v>0.15</v>
      </c>
      <c r="GG54">
        <v>3.0830000000000002</v>
      </c>
      <c r="GH54">
        <v>0.99099999999999999</v>
      </c>
      <c r="GI54">
        <v>401</v>
      </c>
      <c r="GJ54">
        <v>15</v>
      </c>
      <c r="GK54">
        <v>0.55000000000000004</v>
      </c>
      <c r="GL54">
        <v>0.16</v>
      </c>
      <c r="GM54">
        <v>-8.5799299999999992</v>
      </c>
      <c r="GN54">
        <v>-16.4543345454546</v>
      </c>
      <c r="GO54">
        <v>1.6895735355239401</v>
      </c>
      <c r="GP54">
        <v>0</v>
      </c>
      <c r="GQ54">
        <v>663.48702941176498</v>
      </c>
      <c r="GR54">
        <v>-145.68609632740001</v>
      </c>
      <c r="GS54">
        <v>14.3449083741877</v>
      </c>
      <c r="GT54">
        <v>0</v>
      </c>
      <c r="GU54">
        <v>4.3909857142857103</v>
      </c>
      <c r="GV54">
        <v>0.68882415584415901</v>
      </c>
      <c r="GW54">
        <v>7.0367067890721502E-2</v>
      </c>
      <c r="GX54">
        <v>0</v>
      </c>
      <c r="GY54">
        <v>0</v>
      </c>
      <c r="GZ54">
        <v>3</v>
      </c>
      <c r="HA54" t="s">
        <v>312</v>
      </c>
      <c r="HB54">
        <v>2.86937</v>
      </c>
      <c r="HC54">
        <v>2.7595399999999999</v>
      </c>
      <c r="HD54">
        <v>8.6881799999999995E-2</v>
      </c>
      <c r="HE54">
        <v>8.8030200000000003E-2</v>
      </c>
      <c r="HF54">
        <v>0.120208</v>
      </c>
      <c r="HG54">
        <v>0.107627</v>
      </c>
      <c r="HH54">
        <v>24983.7</v>
      </c>
      <c r="HI54">
        <v>19660</v>
      </c>
      <c r="HJ54">
        <v>28662.5</v>
      </c>
      <c r="HK54">
        <v>22543.5</v>
      </c>
      <c r="HL54">
        <v>41294.1</v>
      </c>
      <c r="HM54">
        <v>31882.400000000001</v>
      </c>
      <c r="HN54">
        <v>53468.800000000003</v>
      </c>
      <c r="HO54">
        <v>40346.9</v>
      </c>
      <c r="HP54">
        <v>1.4991300000000001</v>
      </c>
      <c r="HQ54">
        <v>2.5918299999999999</v>
      </c>
      <c r="HR54">
        <v>5.4419000000000002E-2</v>
      </c>
      <c r="HS54">
        <v>-0.18446899999999999</v>
      </c>
      <c r="HT54">
        <v>28.927499999999998</v>
      </c>
      <c r="HU54">
        <v>29.825900000000001</v>
      </c>
      <c r="HV54">
        <v>44.701999999999998</v>
      </c>
      <c r="HW54">
        <v>33.082999999999998</v>
      </c>
      <c r="HX54">
        <v>22.5245</v>
      </c>
      <c r="HY54">
        <v>63.27</v>
      </c>
      <c r="HZ54">
        <v>0</v>
      </c>
      <c r="IA54">
        <v>2</v>
      </c>
      <c r="IB54">
        <v>0.106255</v>
      </c>
      <c r="IC54">
        <v>0</v>
      </c>
      <c r="ID54">
        <v>20.264099999999999</v>
      </c>
      <c r="IE54">
        <v>5.2526299999999999</v>
      </c>
      <c r="IF54">
        <v>11.986000000000001</v>
      </c>
      <c r="IG54">
        <v>4.9817499999999999</v>
      </c>
      <c r="IH54">
        <v>3.2979799999999999</v>
      </c>
      <c r="II54">
        <v>9999</v>
      </c>
      <c r="IJ54">
        <v>9999</v>
      </c>
      <c r="IK54">
        <v>9999</v>
      </c>
      <c r="IL54">
        <v>999.9</v>
      </c>
      <c r="IM54">
        <v>4.9703999999999997</v>
      </c>
      <c r="IN54">
        <v>1.87466</v>
      </c>
      <c r="IO54">
        <v>1.87083</v>
      </c>
      <c r="IP54">
        <v>1.8745499999999999</v>
      </c>
      <c r="IQ54">
        <v>1.8705000000000001</v>
      </c>
      <c r="IR54">
        <v>1.8736900000000001</v>
      </c>
      <c r="IS54">
        <v>1.8757600000000001</v>
      </c>
      <c r="IT54">
        <v>1.8742399999999999</v>
      </c>
      <c r="IU54">
        <v>0</v>
      </c>
      <c r="IV54">
        <v>0</v>
      </c>
      <c r="IW54">
        <v>0</v>
      </c>
      <c r="IX54">
        <v>0</v>
      </c>
      <c r="IY54" t="s">
        <v>303</v>
      </c>
      <c r="IZ54" t="s">
        <v>304</v>
      </c>
      <c r="JA54" t="s">
        <v>305</v>
      </c>
      <c r="JB54" t="s">
        <v>305</v>
      </c>
      <c r="JC54" t="s">
        <v>305</v>
      </c>
      <c r="JD54" t="s">
        <v>305</v>
      </c>
      <c r="JE54">
        <v>0</v>
      </c>
      <c r="JF54">
        <v>100</v>
      </c>
      <c r="JG54">
        <v>100</v>
      </c>
      <c r="JH54">
        <v>9.4E-2</v>
      </c>
      <c r="JI54">
        <v>1.1398999999999999</v>
      </c>
      <c r="JJ54">
        <v>-1.7656370177874501</v>
      </c>
      <c r="JK54">
        <v>4.0017307436777299E-3</v>
      </c>
      <c r="JL54">
        <v>2.1349243257305E-6</v>
      </c>
      <c r="JM54">
        <v>-3.5662565932405798E-10</v>
      </c>
      <c r="JN54">
        <v>1.13992948613311</v>
      </c>
      <c r="JO54">
        <v>0</v>
      </c>
      <c r="JP54">
        <v>0</v>
      </c>
      <c r="JQ54">
        <v>0</v>
      </c>
      <c r="JR54">
        <v>2</v>
      </c>
      <c r="JS54">
        <v>2028</v>
      </c>
      <c r="JT54">
        <v>2</v>
      </c>
      <c r="JU54">
        <v>24</v>
      </c>
      <c r="JV54">
        <v>70115.8</v>
      </c>
      <c r="JW54">
        <v>70115.899999999994</v>
      </c>
      <c r="JX54">
        <v>1.33179</v>
      </c>
      <c r="JY54">
        <v>2.4304199999999998</v>
      </c>
      <c r="JZ54">
        <v>2.1484399999999999</v>
      </c>
      <c r="KA54">
        <v>2.6245099999999999</v>
      </c>
      <c r="KB54">
        <v>2.2497600000000002</v>
      </c>
      <c r="KC54">
        <v>2.51709</v>
      </c>
      <c r="KD54">
        <v>37.481900000000003</v>
      </c>
      <c r="KE54">
        <v>14.8238</v>
      </c>
      <c r="KF54">
        <v>18</v>
      </c>
      <c r="KG54">
        <v>253.83799999999999</v>
      </c>
      <c r="KH54">
        <v>1126.08</v>
      </c>
      <c r="KI54">
        <v>29.903400000000001</v>
      </c>
      <c r="KJ54">
        <v>29.008400000000002</v>
      </c>
      <c r="KK54">
        <v>30.0001</v>
      </c>
      <c r="KL54">
        <v>28.903300000000002</v>
      </c>
      <c r="KM54">
        <v>28.7881</v>
      </c>
      <c r="KN54">
        <v>26.695599999999999</v>
      </c>
      <c r="KO54">
        <v>-30</v>
      </c>
      <c r="KP54">
        <v>-30</v>
      </c>
      <c r="KQ54">
        <v>-999.9</v>
      </c>
      <c r="KR54">
        <v>400</v>
      </c>
      <c r="KS54">
        <v>0</v>
      </c>
      <c r="KT54">
        <v>101.724</v>
      </c>
      <c r="KU54">
        <v>86.623699999999999</v>
      </c>
    </row>
    <row r="55" spans="1:307" s="4" customFormat="1" x14ac:dyDescent="0.35">
      <c r="A55">
        <f t="shared" si="98"/>
        <v>12</v>
      </c>
      <c r="B55" s="4">
        <v>9</v>
      </c>
      <c r="C55" s="4" t="s">
        <v>523</v>
      </c>
      <c r="D55" t="s">
        <v>524</v>
      </c>
      <c r="E55" s="4">
        <v>2</v>
      </c>
      <c r="F55" s="4">
        <v>3</v>
      </c>
      <c r="G55">
        <v>54</v>
      </c>
      <c r="H55" s="4">
        <v>1682069642</v>
      </c>
      <c r="I55" s="4">
        <v>377.90000009536698</v>
      </c>
      <c r="J55" s="4" t="s">
        <v>464</v>
      </c>
      <c r="K55" s="4" t="s">
        <v>465</v>
      </c>
      <c r="L55" s="6">
        <f t="shared" si="47"/>
        <v>6.3657407407402555E-4</v>
      </c>
      <c r="M55" s="4">
        <v>15</v>
      </c>
      <c r="N55" s="4">
        <v>2.4766753203354583</v>
      </c>
      <c r="O55" s="4">
        <v>2.3887307573160754</v>
      </c>
      <c r="P55" s="5">
        <v>0.8607905338916475</v>
      </c>
      <c r="Q55" s="4">
        <v>0.87554694445133097</v>
      </c>
      <c r="R55" s="4">
        <v>0.9654160031293143</v>
      </c>
      <c r="S55" s="4">
        <v>1682069634</v>
      </c>
      <c r="T55" s="4">
        <v>7.6848884745378951E-3</v>
      </c>
      <c r="U55" s="4">
        <v>7.6848884745378951</v>
      </c>
      <c r="V55" s="4">
        <v>19.032973624418414</v>
      </c>
      <c r="W55" s="4">
        <v>386.65246666666701</v>
      </c>
      <c r="X55" s="4">
        <v>332.82678321252274</v>
      </c>
      <c r="Y55" s="4">
        <v>33.556347766423933</v>
      </c>
      <c r="Z55" s="4">
        <v>38.983174704204934</v>
      </c>
      <c r="AA55" s="5">
        <v>19.032973624418414</v>
      </c>
      <c r="AB55" s="5">
        <v>0.72082426643951603</v>
      </c>
      <c r="AC55" s="4">
        <v>3.0231514564744066</v>
      </c>
      <c r="AD55" s="4">
        <v>0.63722398285147897</v>
      </c>
      <c r="AE55" s="4">
        <v>0.40496527165365664</v>
      </c>
      <c r="AF55" s="4">
        <v>193.79744151173284</v>
      </c>
      <c r="AG55" s="4">
        <v>29.777742309314419</v>
      </c>
      <c r="AH55" s="4">
        <v>28.775733333333299</v>
      </c>
      <c r="AI55" s="4">
        <v>3.9698753775562752</v>
      </c>
      <c r="AJ55" s="4">
        <v>63.355930606780618</v>
      </c>
      <c r="AK55" s="4">
        <v>2.7947546759756148</v>
      </c>
      <c r="AL55" s="4">
        <v>4.4111966302275549</v>
      </c>
      <c r="AM55" s="4">
        <v>1.1751207015806604</v>
      </c>
      <c r="AN55" s="5">
        <v>-338.90358172712115</v>
      </c>
      <c r="AO55" s="5">
        <v>298.42070307674533</v>
      </c>
      <c r="AP55" s="5">
        <v>21.881833549526377</v>
      </c>
      <c r="AQ55" s="4">
        <v>175.19639641088338</v>
      </c>
      <c r="AR55" s="4">
        <v>15.667955579404991</v>
      </c>
      <c r="AS55" s="4">
        <v>6.5591132577072671</v>
      </c>
      <c r="AT55" s="4">
        <v>409.40173758695602</v>
      </c>
      <c r="AU55" s="4">
        <v>396.474763636364</v>
      </c>
      <c r="AV55" s="4">
        <v>-0.13830568643240601</v>
      </c>
      <c r="AW55" s="4">
        <v>66.591643651618597</v>
      </c>
      <c r="AX55" s="5">
        <v>7.6848884745378951</v>
      </c>
      <c r="AY55" s="4">
        <v>23.050143882063001</v>
      </c>
      <c r="AZ55" s="4">
        <v>28.0399734265734</v>
      </c>
      <c r="BA55" s="4">
        <v>4.2769965034965197E-2</v>
      </c>
      <c r="BB55" s="4">
        <v>77.180000000000007</v>
      </c>
      <c r="BC55" s="4">
        <v>3</v>
      </c>
      <c r="BD55" s="4">
        <v>1</v>
      </c>
      <c r="BE55" s="4">
        <v>1</v>
      </c>
      <c r="BF55" s="4">
        <v>0</v>
      </c>
      <c r="BG55" s="4">
        <v>52629.594709658137</v>
      </c>
      <c r="BH55" s="4" t="s">
        <v>297</v>
      </c>
      <c r="BI55" s="4">
        <v>10288.9</v>
      </c>
      <c r="BJ55" s="4">
        <v>1.016</v>
      </c>
      <c r="BK55" s="4">
        <v>4.5720000000000001</v>
      </c>
      <c r="BL55" s="4">
        <v>0.77777777777777779</v>
      </c>
      <c r="BM55" s="4">
        <v>-1</v>
      </c>
      <c r="BN55" s="4" t="s">
        <v>466</v>
      </c>
      <c r="BO55" s="4">
        <v>10140.6</v>
      </c>
      <c r="BP55" s="4">
        <v>574.45627999999999</v>
      </c>
      <c r="BQ55" s="4">
        <v>771.84802392066899</v>
      </c>
      <c r="BR55" s="4">
        <v>0.25573913232037637</v>
      </c>
      <c r="BS55" s="4">
        <v>0.5</v>
      </c>
      <c r="BT55" s="4">
        <v>1009.1487195397605</v>
      </c>
      <c r="BU55" s="4">
        <v>19.032973624418414</v>
      </c>
      <c r="BV55" s="4">
        <v>129.03940895865858</v>
      </c>
      <c r="BW55" s="4">
        <v>1.9851359107461181E-2</v>
      </c>
      <c r="BX55" s="4">
        <v>-0.99407655411647478</v>
      </c>
      <c r="BY55" s="4">
        <v>1.3040786744411681</v>
      </c>
      <c r="BZ55" s="4" t="s">
        <v>299</v>
      </c>
      <c r="CA55" s="4">
        <v>0</v>
      </c>
      <c r="CB55" s="4">
        <v>1.3040786744411681</v>
      </c>
      <c r="CC55" s="4">
        <v>0.99831044631323018</v>
      </c>
      <c r="CD55" s="4">
        <v>0.25617194858054765</v>
      </c>
      <c r="CE55" s="4">
        <v>-234.79023742698601</v>
      </c>
      <c r="CF55" s="4">
        <v>0.25607621089310606</v>
      </c>
      <c r="CG55" s="4">
        <v>-215.76941055136922</v>
      </c>
      <c r="CH55" s="4">
        <v>5.8153838118704464E-4</v>
      </c>
      <c r="CI55" s="4">
        <v>0.99941846161881298</v>
      </c>
      <c r="CJ55" s="4">
        <v>662</v>
      </c>
      <c r="CK55" s="4">
        <v>290</v>
      </c>
      <c r="CL55" s="4">
        <v>735.6</v>
      </c>
      <c r="CM55" s="4">
        <v>155</v>
      </c>
      <c r="CN55" s="4">
        <v>10140.6</v>
      </c>
      <c r="CO55" s="4">
        <v>733.52</v>
      </c>
      <c r="CP55" s="4">
        <v>2.08</v>
      </c>
      <c r="CQ55" s="4">
        <v>300</v>
      </c>
      <c r="CR55" s="4">
        <v>24.1</v>
      </c>
      <c r="CS55" s="4">
        <v>771.84802392066899</v>
      </c>
      <c r="CT55" s="4">
        <v>1.06403709784144</v>
      </c>
      <c r="CU55" s="4">
        <v>-38.866649821055503</v>
      </c>
      <c r="CV55" s="4">
        <v>0.95115456599178005</v>
      </c>
      <c r="CW55" s="4">
        <v>0.983507604805539</v>
      </c>
      <c r="CX55" s="4">
        <v>-7.3929468298109102E-3</v>
      </c>
      <c r="CY55" s="4">
        <v>290</v>
      </c>
      <c r="CZ55" s="4">
        <v>734.71</v>
      </c>
      <c r="DA55" s="4">
        <v>735</v>
      </c>
      <c r="DB55" s="4">
        <v>10108.9</v>
      </c>
      <c r="DC55" s="4">
        <v>733.4</v>
      </c>
      <c r="DD55" s="4">
        <v>1.31</v>
      </c>
      <c r="DR55">
        <v>1199.9586666666701</v>
      </c>
      <c r="DS55">
        <v>1009.1487195397605</v>
      </c>
      <c r="DT55">
        <v>0.84098623358673263</v>
      </c>
      <c r="DU55">
        <v>0.16150343082239413</v>
      </c>
      <c r="DV55">
        <v>2</v>
      </c>
      <c r="DW55">
        <v>0.5</v>
      </c>
      <c r="DX55" t="s">
        <v>300</v>
      </c>
      <c r="DY55">
        <v>2</v>
      </c>
      <c r="DZ55" t="b">
        <v>1</v>
      </c>
      <c r="EA55">
        <v>1682069634</v>
      </c>
      <c r="EB55">
        <v>386.65246666666701</v>
      </c>
      <c r="EC55">
        <v>399.98873333333302</v>
      </c>
      <c r="ED55">
        <v>27.719619999999999</v>
      </c>
      <c r="EE55">
        <v>23.047619999999998</v>
      </c>
      <c r="EF55">
        <v>386.57266666666698</v>
      </c>
      <c r="EG55">
        <v>26.579699999999999</v>
      </c>
      <c r="EH55">
        <v>273.00073333333302</v>
      </c>
      <c r="EI55">
        <v>100.722266666667</v>
      </c>
      <c r="EJ55">
        <v>9.9991213333333301E-2</v>
      </c>
      <c r="EK55">
        <v>30.6067133333333</v>
      </c>
      <c r="EL55">
        <v>28.775733333333299</v>
      </c>
      <c r="EM55">
        <v>28.177440000000001</v>
      </c>
      <c r="EN55">
        <v>0</v>
      </c>
      <c r="EO55">
        <v>0</v>
      </c>
      <c r="EP55">
        <v>10000.6346666667</v>
      </c>
      <c r="EQ55">
        <v>0</v>
      </c>
      <c r="ER55">
        <v>1088.2564</v>
      </c>
      <c r="ES55">
        <v>-13.336173333333299</v>
      </c>
      <c r="ET55">
        <v>397.67573333333303</v>
      </c>
      <c r="EU55">
        <v>409.42486666666701</v>
      </c>
      <c r="EV55">
        <v>4.67200066666667</v>
      </c>
      <c r="EW55">
        <v>399.98873333333302</v>
      </c>
      <c r="EX55">
        <v>23.047619999999998</v>
      </c>
      <c r="EY55">
        <v>2.7919846666666701</v>
      </c>
      <c r="EZ55">
        <v>2.3214100000000002</v>
      </c>
      <c r="FA55">
        <v>22.836273333333299</v>
      </c>
      <c r="FB55">
        <v>19.825746666666699</v>
      </c>
      <c r="FC55">
        <v>1199.9586666666701</v>
      </c>
      <c r="FD55">
        <v>0.96698886666666695</v>
      </c>
      <c r="FE55">
        <v>3.3011180000000001E-2</v>
      </c>
      <c r="FF55">
        <v>0</v>
      </c>
      <c r="FG55">
        <v>577.80266666666705</v>
      </c>
      <c r="FH55">
        <v>4.9997999999999996</v>
      </c>
      <c r="FI55">
        <v>7339.0933333333296</v>
      </c>
      <c r="FJ55">
        <v>11589.746666666701</v>
      </c>
      <c r="FK55">
        <v>37.566200000000002</v>
      </c>
      <c r="FL55">
        <v>39.625</v>
      </c>
      <c r="FM55">
        <v>38.0082666666667</v>
      </c>
      <c r="FN55">
        <v>39.5</v>
      </c>
      <c r="FO55">
        <v>40.25</v>
      </c>
      <c r="FP55">
        <v>1155.51133333333</v>
      </c>
      <c r="FQ55">
        <v>39.448</v>
      </c>
      <c r="FR55">
        <v>0</v>
      </c>
      <c r="FS55">
        <v>53.900000095367403</v>
      </c>
      <c r="FT55">
        <v>0</v>
      </c>
      <c r="FU55">
        <v>574.45627999999999</v>
      </c>
      <c r="FV55">
        <v>-200.52230738533501</v>
      </c>
      <c r="FW55">
        <v>-2512.1207651926702</v>
      </c>
      <c r="FX55">
        <v>7297.7740000000003</v>
      </c>
      <c r="FY55">
        <v>15</v>
      </c>
      <c r="FZ55">
        <v>0</v>
      </c>
      <c r="GA55" t="s">
        <v>301</v>
      </c>
      <c r="GB55">
        <v>1677862641</v>
      </c>
      <c r="GC55">
        <v>1677862632</v>
      </c>
      <c r="GD55">
        <v>0</v>
      </c>
      <c r="GE55">
        <v>1.395</v>
      </c>
      <c r="GF55">
        <v>0.15</v>
      </c>
      <c r="GG55">
        <v>3.0830000000000002</v>
      </c>
      <c r="GH55">
        <v>0.99099999999999999</v>
      </c>
      <c r="GI55">
        <v>401</v>
      </c>
      <c r="GJ55">
        <v>15</v>
      </c>
      <c r="GK55">
        <v>0.55000000000000004</v>
      </c>
      <c r="GL55">
        <v>0.16</v>
      </c>
      <c r="GM55">
        <v>-12.033319047619001</v>
      </c>
      <c r="GN55">
        <v>-19.000989350649402</v>
      </c>
      <c r="GO55">
        <v>1.9628720384387801</v>
      </c>
      <c r="GP55">
        <v>0</v>
      </c>
      <c r="GQ55">
        <v>593.72673529411804</v>
      </c>
      <c r="GR55">
        <v>-232.60221553803399</v>
      </c>
      <c r="GS55">
        <v>22.937925134779601</v>
      </c>
      <c r="GT55">
        <v>0</v>
      </c>
      <c r="GU55">
        <v>4.3843257142857102</v>
      </c>
      <c r="GV55">
        <v>4.2355215584415502</v>
      </c>
      <c r="GW55">
        <v>0.43559407718842202</v>
      </c>
      <c r="GX55">
        <v>0</v>
      </c>
      <c r="GY55">
        <v>0</v>
      </c>
      <c r="GZ55">
        <v>3</v>
      </c>
      <c r="HA55" t="s">
        <v>312</v>
      </c>
      <c r="HB55">
        <v>2.8647900000000002</v>
      </c>
      <c r="HC55">
        <v>2.7591999999999999</v>
      </c>
      <c r="HD55">
        <v>8.6224899999999993E-2</v>
      </c>
      <c r="HE55">
        <v>8.8029099999999999E-2</v>
      </c>
      <c r="HF55">
        <v>0.12200900000000001</v>
      </c>
      <c r="HG55">
        <v>0.107805</v>
      </c>
      <c r="HH55">
        <v>25002.3</v>
      </c>
      <c r="HI55">
        <v>19655.8</v>
      </c>
      <c r="HJ55">
        <v>28663.3</v>
      </c>
      <c r="HK55">
        <v>22538.6</v>
      </c>
      <c r="HL55">
        <v>41209.4</v>
      </c>
      <c r="HM55">
        <v>31870.1</v>
      </c>
      <c r="HN55">
        <v>53468.7</v>
      </c>
      <c r="HO55">
        <v>40339.4</v>
      </c>
      <c r="HP55">
        <v>1.50213</v>
      </c>
      <c r="HQ55">
        <v>2.5969500000000001</v>
      </c>
      <c r="HR55">
        <v>-5.0216899999999997E-3</v>
      </c>
      <c r="HS55">
        <v>-0.14167299999999999</v>
      </c>
      <c r="HT55">
        <v>28.930299999999999</v>
      </c>
      <c r="HU55">
        <v>30.789400000000001</v>
      </c>
      <c r="HV55">
        <v>44.536999999999999</v>
      </c>
      <c r="HW55">
        <v>33.192999999999998</v>
      </c>
      <c r="HX55">
        <v>22.582899999999999</v>
      </c>
      <c r="HY55">
        <v>63.47</v>
      </c>
      <c r="HZ55">
        <v>0</v>
      </c>
      <c r="IA55">
        <v>2</v>
      </c>
      <c r="IB55">
        <v>0.106235</v>
      </c>
      <c r="IC55">
        <v>0</v>
      </c>
      <c r="ID55">
        <v>20.264199999999999</v>
      </c>
      <c r="IE55">
        <v>5.2512800000000004</v>
      </c>
      <c r="IF55">
        <v>11.985799999999999</v>
      </c>
      <c r="IG55">
        <v>4.9817999999999998</v>
      </c>
      <c r="IH55">
        <v>3.2979500000000002</v>
      </c>
      <c r="II55">
        <v>9999</v>
      </c>
      <c r="IJ55">
        <v>9999</v>
      </c>
      <c r="IK55">
        <v>9999</v>
      </c>
      <c r="IL55">
        <v>999.9</v>
      </c>
      <c r="IM55">
        <v>4.9703999999999997</v>
      </c>
      <c r="IN55">
        <v>1.87469</v>
      </c>
      <c r="IO55">
        <v>1.8708400000000001</v>
      </c>
      <c r="IP55">
        <v>1.8745799999999999</v>
      </c>
      <c r="IQ55">
        <v>1.87049</v>
      </c>
      <c r="IR55">
        <v>1.8736900000000001</v>
      </c>
      <c r="IS55">
        <v>1.8757699999999999</v>
      </c>
      <c r="IT55">
        <v>1.8742399999999999</v>
      </c>
      <c r="IU55">
        <v>0</v>
      </c>
      <c r="IV55">
        <v>0</v>
      </c>
      <c r="IW55">
        <v>0</v>
      </c>
      <c r="IX55">
        <v>0</v>
      </c>
      <c r="IY55" t="s">
        <v>303</v>
      </c>
      <c r="IZ55" t="s">
        <v>304</v>
      </c>
      <c r="JA55" t="s">
        <v>305</v>
      </c>
      <c r="JB55" t="s">
        <v>305</v>
      </c>
      <c r="JC55" t="s">
        <v>305</v>
      </c>
      <c r="JD55" t="s">
        <v>305</v>
      </c>
      <c r="JE55">
        <v>0</v>
      </c>
      <c r="JF55">
        <v>100</v>
      </c>
      <c r="JG55">
        <v>100</v>
      </c>
      <c r="JH55">
        <v>7.1999999999999995E-2</v>
      </c>
      <c r="JI55">
        <v>1.1398999999999999</v>
      </c>
      <c r="JJ55">
        <v>-1.7656370177874501</v>
      </c>
      <c r="JK55">
        <v>4.0017307436777299E-3</v>
      </c>
      <c r="JL55">
        <v>2.1349243257305E-6</v>
      </c>
      <c r="JM55">
        <v>-3.5662565932405798E-10</v>
      </c>
      <c r="JN55">
        <v>1.13992948613311</v>
      </c>
      <c r="JO55">
        <v>0</v>
      </c>
      <c r="JP55">
        <v>0</v>
      </c>
      <c r="JQ55">
        <v>0</v>
      </c>
      <c r="JR55">
        <v>2</v>
      </c>
      <c r="JS55">
        <v>2028</v>
      </c>
      <c r="JT55">
        <v>2</v>
      </c>
      <c r="JU55">
        <v>24</v>
      </c>
      <c r="JV55">
        <v>70116.7</v>
      </c>
      <c r="JW55">
        <v>70116.800000000003</v>
      </c>
      <c r="JX55">
        <v>1.33301</v>
      </c>
      <c r="JY55">
        <v>2.4389599999999998</v>
      </c>
      <c r="JZ55">
        <v>2.1484399999999999</v>
      </c>
      <c r="KA55">
        <v>2.6257299999999999</v>
      </c>
      <c r="KB55">
        <v>2.2497600000000002</v>
      </c>
      <c r="KC55">
        <v>2.4230999999999998</v>
      </c>
      <c r="KD55">
        <v>37.602200000000003</v>
      </c>
      <c r="KE55">
        <v>14.7887</v>
      </c>
      <c r="KF55">
        <v>18</v>
      </c>
      <c r="KG55">
        <v>254.95</v>
      </c>
      <c r="KH55">
        <v>1132.83</v>
      </c>
      <c r="KI55">
        <v>29.942599999999999</v>
      </c>
      <c r="KJ55">
        <v>29.002600000000001</v>
      </c>
      <c r="KK55">
        <v>30.0001</v>
      </c>
      <c r="KL55">
        <v>28.8995</v>
      </c>
      <c r="KM55">
        <v>28.7864</v>
      </c>
      <c r="KN55">
        <v>26.7011</v>
      </c>
      <c r="KO55">
        <v>-30</v>
      </c>
      <c r="KP55">
        <v>-30</v>
      </c>
      <c r="KQ55">
        <v>-999.9</v>
      </c>
      <c r="KR55">
        <v>400</v>
      </c>
      <c r="KS55">
        <v>0</v>
      </c>
      <c r="KT55">
        <v>101.72499999999999</v>
      </c>
      <c r="KU55">
        <v>86.6066</v>
      </c>
    </row>
    <row r="56" spans="1:307" s="2" customFormat="1" x14ac:dyDescent="0.35">
      <c r="A56">
        <f>A50+5</f>
        <v>17</v>
      </c>
      <c r="B56" s="2">
        <v>10</v>
      </c>
      <c r="C56" s="2" t="s">
        <v>523</v>
      </c>
      <c r="D56" t="s">
        <v>525</v>
      </c>
      <c r="E56" s="2">
        <v>1</v>
      </c>
      <c r="F56" s="2">
        <v>1</v>
      </c>
      <c r="G56">
        <v>55</v>
      </c>
      <c r="H56" s="2">
        <v>1682069824</v>
      </c>
      <c r="I56" s="2">
        <v>559.90000009536698</v>
      </c>
      <c r="J56" s="2" t="s">
        <v>467</v>
      </c>
      <c r="K56" s="2" t="s">
        <v>468</v>
      </c>
      <c r="L56" s="6">
        <f t="shared" si="47"/>
        <v>2.1064814814815147E-3</v>
      </c>
      <c r="M56" s="2">
        <v>15</v>
      </c>
      <c r="N56" s="2">
        <v>2.3686150439214608</v>
      </c>
      <c r="O56" s="2">
        <v>-2.6784055591865523</v>
      </c>
      <c r="P56" s="3">
        <v>0.79326393370042159</v>
      </c>
      <c r="Q56" s="2">
        <v>0.43957161185428179</v>
      </c>
      <c r="R56" s="2">
        <v>0.46503251024665765</v>
      </c>
      <c r="S56" s="2">
        <v>1682069815.5</v>
      </c>
      <c r="T56" s="2">
        <v>4.034353313150699E-3</v>
      </c>
      <c r="U56" s="2">
        <v>4.0343533131506994</v>
      </c>
      <c r="V56" s="2">
        <v>9.555829950023135</v>
      </c>
      <c r="W56" s="2">
        <v>404.70643749999999</v>
      </c>
      <c r="X56" s="2">
        <v>321.03902060513383</v>
      </c>
      <c r="Y56" s="2">
        <v>32.365477726079078</v>
      </c>
      <c r="Z56" s="2">
        <v>40.800389821204192</v>
      </c>
      <c r="AA56" s="3">
        <v>9.555829950023135</v>
      </c>
      <c r="AB56" s="3">
        <v>0.21794111400043342</v>
      </c>
      <c r="AC56" s="2">
        <v>3.0237512010340137</v>
      </c>
      <c r="AD56" s="2">
        <v>0.20957525612234523</v>
      </c>
      <c r="AE56" s="2">
        <v>0.1317094175451301</v>
      </c>
      <c r="AF56" s="2">
        <v>193.80168087886841</v>
      </c>
      <c r="AG56" s="2">
        <v>31.051644828711506</v>
      </c>
      <c r="AH56" s="2">
        <v>30.622425</v>
      </c>
      <c r="AI56" s="2">
        <v>4.4151613659738027</v>
      </c>
      <c r="AJ56" s="2">
        <v>56.459231634580988</v>
      </c>
      <c r="AK56" s="2">
        <v>2.54142021629495</v>
      </c>
      <c r="AL56" s="2">
        <v>4.5013368809970542</v>
      </c>
      <c r="AM56" s="2">
        <v>1.8737411496788527</v>
      </c>
      <c r="AN56" s="3">
        <v>-177.91498110994581</v>
      </c>
      <c r="AO56" s="3">
        <v>55.181076702924308</v>
      </c>
      <c r="AP56" s="3">
        <v>4.0896210195579625</v>
      </c>
      <c r="AQ56" s="2">
        <v>75.157397491404879</v>
      </c>
      <c r="AR56" s="2">
        <v>-7.6372052698105168</v>
      </c>
      <c r="AS56" s="2">
        <v>2.8513998724412675</v>
      </c>
      <c r="AT56" s="2">
        <v>409.47481490364498</v>
      </c>
      <c r="AU56" s="2">
        <v>408.84147272727301</v>
      </c>
      <c r="AV56" s="2">
        <v>-0.67207992894505098</v>
      </c>
      <c r="AW56" s="2">
        <v>66.5932639269395</v>
      </c>
      <c r="AX56" s="3">
        <v>4.0343533131506994</v>
      </c>
      <c r="AY56" s="2">
        <v>23.182220681503502</v>
      </c>
      <c r="AZ56" s="2">
        <v>25.563195104895101</v>
      </c>
      <c r="BA56" s="2">
        <v>4.3311153846154297E-2</v>
      </c>
      <c r="BB56" s="2">
        <v>77.180000000000007</v>
      </c>
      <c r="BC56" s="2">
        <v>4</v>
      </c>
      <c r="BD56" s="2">
        <v>1</v>
      </c>
      <c r="BE56" s="2">
        <v>1</v>
      </c>
      <c r="BF56" s="2">
        <v>0</v>
      </c>
      <c r="BG56" s="2">
        <v>52586.385360329608</v>
      </c>
      <c r="BH56" s="2" t="s">
        <v>297</v>
      </c>
      <c r="BI56" s="2">
        <v>10288.9</v>
      </c>
      <c r="BJ56" s="2">
        <v>1.016</v>
      </c>
      <c r="BK56" s="2">
        <v>4.5720000000000001</v>
      </c>
      <c r="BL56" s="2">
        <v>0.77777777777777779</v>
      </c>
      <c r="BM56" s="2">
        <v>-1</v>
      </c>
      <c r="BN56" s="2" t="s">
        <v>469</v>
      </c>
      <c r="BO56" s="2">
        <v>10139.9</v>
      </c>
      <c r="BP56" s="2">
        <v>1040.5976923076901</v>
      </c>
      <c r="BQ56" s="2">
        <v>1125.32579766565</v>
      </c>
      <c r="BR56" s="2">
        <v>7.5292067002923124E-2</v>
      </c>
      <c r="BS56" s="2">
        <v>0.5</v>
      </c>
      <c r="BT56" s="2">
        <v>1009.1751183310198</v>
      </c>
      <c r="BU56" s="2">
        <v>9.555829950023135</v>
      </c>
      <c r="BV56" s="2">
        <v>37.991440313531008</v>
      </c>
      <c r="BW56" s="2">
        <v>1.0459859501372203E-2</v>
      </c>
      <c r="BX56" s="2">
        <v>-0.99593717658523073</v>
      </c>
      <c r="BY56" s="2">
        <v>1.3047711272323901</v>
      </c>
      <c r="BZ56" s="2" t="s">
        <v>299</v>
      </c>
      <c r="CA56" s="2">
        <v>0</v>
      </c>
      <c r="CB56" s="2">
        <v>1.3047711272323901</v>
      </c>
      <c r="CC56" s="2">
        <v>0.99884053921989613</v>
      </c>
      <c r="CD56" s="2">
        <v>7.537946653799904E-2</v>
      </c>
      <c r="CE56" s="2">
        <v>-343.02886063695934</v>
      </c>
      <c r="CF56" s="2">
        <v>7.536010584794052E-2</v>
      </c>
      <c r="CG56" s="2">
        <v>-315.17260901733692</v>
      </c>
      <c r="CH56" s="2">
        <v>9.4515827059781378E-5</v>
      </c>
      <c r="CI56" s="2">
        <v>0.99990548417294023</v>
      </c>
      <c r="CJ56" s="2">
        <v>663</v>
      </c>
      <c r="CK56" s="2">
        <v>290</v>
      </c>
      <c r="CL56" s="2">
        <v>1106.6600000000001</v>
      </c>
      <c r="CM56" s="2">
        <v>75</v>
      </c>
      <c r="CN56" s="2">
        <v>10139.9</v>
      </c>
      <c r="CO56" s="2">
        <v>1103.1400000000001</v>
      </c>
      <c r="CP56" s="2">
        <v>3.52</v>
      </c>
      <c r="CQ56" s="2">
        <v>300</v>
      </c>
      <c r="CR56" s="2">
        <v>24.1</v>
      </c>
      <c r="CS56" s="2">
        <v>1125.32579766565</v>
      </c>
      <c r="CT56" s="2">
        <v>1.5932077466250101</v>
      </c>
      <c r="CU56" s="2">
        <v>-22.496863452092001</v>
      </c>
      <c r="CV56" s="2">
        <v>1.42227162853009</v>
      </c>
      <c r="CW56" s="2">
        <v>0.899351221369183</v>
      </c>
      <c r="CX56" s="2">
        <v>-7.3800582869855301E-3</v>
      </c>
      <c r="CY56" s="2">
        <v>290</v>
      </c>
      <c r="CZ56" s="2">
        <v>1100.54</v>
      </c>
      <c r="DA56" s="2">
        <v>625</v>
      </c>
      <c r="DB56" s="2">
        <v>10101.700000000001</v>
      </c>
      <c r="DC56" s="2">
        <v>1103.06</v>
      </c>
      <c r="DD56" s="2">
        <v>-2.52</v>
      </c>
      <c r="DR56">
        <v>1199.9906249999999</v>
      </c>
      <c r="DS56">
        <v>1009.1751183310198</v>
      </c>
      <c r="DT56">
        <v>0.84098583547768957</v>
      </c>
      <c r="DU56">
        <v>0.16150266247194092</v>
      </c>
      <c r="DV56">
        <v>2</v>
      </c>
      <c r="DW56">
        <v>0.5</v>
      </c>
      <c r="DX56" t="s">
        <v>300</v>
      </c>
      <c r="DY56">
        <v>2</v>
      </c>
      <c r="DZ56" t="b">
        <v>1</v>
      </c>
      <c r="EA56">
        <v>1682069815.5</v>
      </c>
      <c r="EB56">
        <v>404.70643749999999</v>
      </c>
      <c r="EC56">
        <v>399.97924999999998</v>
      </c>
      <c r="ED56">
        <v>25.208806249999999</v>
      </c>
      <c r="EE56">
        <v>23.182143750000002</v>
      </c>
      <c r="EF56">
        <v>404.52749999999997</v>
      </c>
      <c r="EG56">
        <v>24.060031250000002</v>
      </c>
      <c r="EH56">
        <v>274.29525000000001</v>
      </c>
      <c r="EI56">
        <v>100.71481249999999</v>
      </c>
      <c r="EJ56">
        <v>9.9965918749999993E-2</v>
      </c>
      <c r="EK56">
        <v>30.960925</v>
      </c>
      <c r="EL56">
        <v>30.622425</v>
      </c>
      <c r="EM56">
        <v>27.185512500000002</v>
      </c>
      <c r="EN56">
        <v>0</v>
      </c>
      <c r="EO56">
        <v>0</v>
      </c>
      <c r="EP56">
        <v>10005.001249999999</v>
      </c>
      <c r="EQ56">
        <v>0</v>
      </c>
      <c r="ER56">
        <v>1134.2901875</v>
      </c>
      <c r="ES56">
        <v>4.7273366875000002</v>
      </c>
      <c r="ET56">
        <v>415.17143750000002</v>
      </c>
      <c r="EU56">
        <v>409.47174999999999</v>
      </c>
      <c r="EV56">
        <v>2.0266731249999999</v>
      </c>
      <c r="EW56">
        <v>399.97924999999998</v>
      </c>
      <c r="EX56">
        <v>23.182143750000002</v>
      </c>
      <c r="EY56">
        <v>2.5388981249999998</v>
      </c>
      <c r="EZ56">
        <v>2.334781875</v>
      </c>
      <c r="FA56">
        <v>21.277293749999998</v>
      </c>
      <c r="FB56">
        <v>19.918399999999998</v>
      </c>
      <c r="FC56">
        <v>1199.9906249999999</v>
      </c>
      <c r="FD56">
        <v>0.96700149999999996</v>
      </c>
      <c r="FE56">
        <v>3.2998781249999998E-2</v>
      </c>
      <c r="FF56">
        <v>0</v>
      </c>
      <c r="FG56">
        <v>1044.1500000000001</v>
      </c>
      <c r="FH56">
        <v>4.9997999999999996</v>
      </c>
      <c r="FI56">
        <v>12902.9625</v>
      </c>
      <c r="FJ56">
        <v>11590.1</v>
      </c>
      <c r="FK56">
        <v>37.875</v>
      </c>
      <c r="FL56">
        <v>39.811999999999998</v>
      </c>
      <c r="FM56">
        <v>38.311999999999998</v>
      </c>
      <c r="FN56">
        <v>39.773249999999997</v>
      </c>
      <c r="FO56">
        <v>40.569875000000003</v>
      </c>
      <c r="FP56">
        <v>1155.558125</v>
      </c>
      <c r="FQ56">
        <v>39.433124999999997</v>
      </c>
      <c r="FR56">
        <v>0</v>
      </c>
      <c r="FS56">
        <v>180.5</v>
      </c>
      <c r="FT56">
        <v>0</v>
      </c>
      <c r="FU56">
        <v>1040.5976923076901</v>
      </c>
      <c r="FV56">
        <v>-267.143931613473</v>
      </c>
      <c r="FW56">
        <v>-3272.8615388969101</v>
      </c>
      <c r="FX56">
        <v>12860.5461538462</v>
      </c>
      <c r="FY56">
        <v>15</v>
      </c>
      <c r="FZ56">
        <v>0</v>
      </c>
      <c r="GA56" t="s">
        <v>301</v>
      </c>
      <c r="GB56">
        <v>1677862641</v>
      </c>
      <c r="GC56">
        <v>1677862632</v>
      </c>
      <c r="GD56">
        <v>0</v>
      </c>
      <c r="GE56">
        <v>1.395</v>
      </c>
      <c r="GF56">
        <v>0.15</v>
      </c>
      <c r="GG56">
        <v>3.0830000000000002</v>
      </c>
      <c r="GH56">
        <v>0.99099999999999999</v>
      </c>
      <c r="GI56">
        <v>401</v>
      </c>
      <c r="GJ56">
        <v>15</v>
      </c>
      <c r="GK56">
        <v>0.55000000000000004</v>
      </c>
      <c r="GL56">
        <v>0.16</v>
      </c>
      <c r="GM56">
        <v>7.6507993499999998</v>
      </c>
      <c r="GN56">
        <v>-74.558348616541394</v>
      </c>
      <c r="GO56">
        <v>7.33092859129545</v>
      </c>
      <c r="GP56">
        <v>0</v>
      </c>
      <c r="GQ56">
        <v>1056.24852941176</v>
      </c>
      <c r="GR56">
        <v>-301.29274249907701</v>
      </c>
      <c r="GS56">
        <v>29.7175696825526</v>
      </c>
      <c r="GT56">
        <v>0</v>
      </c>
      <c r="GU56">
        <v>1.8832435000000001</v>
      </c>
      <c r="GV56">
        <v>3.7975998496240599</v>
      </c>
      <c r="GW56">
        <v>0.36991502981461799</v>
      </c>
      <c r="GX56">
        <v>0</v>
      </c>
      <c r="GY56">
        <v>0</v>
      </c>
      <c r="GZ56">
        <v>3</v>
      </c>
      <c r="HA56" t="s">
        <v>312</v>
      </c>
      <c r="HB56">
        <v>2.8660800000000002</v>
      </c>
      <c r="HC56">
        <v>2.75935</v>
      </c>
      <c r="HD56">
        <v>8.8318999999999995E-2</v>
      </c>
      <c r="HE56">
        <v>8.7991600000000003E-2</v>
      </c>
      <c r="HF56">
        <v>0.114034</v>
      </c>
      <c r="HG56">
        <v>0.108186</v>
      </c>
      <c r="HH56">
        <v>24936.799999999999</v>
      </c>
      <c r="HI56">
        <v>19646.5</v>
      </c>
      <c r="HJ56">
        <v>28654.7</v>
      </c>
      <c r="HK56">
        <v>22527.9</v>
      </c>
      <c r="HL56">
        <v>41574.5</v>
      </c>
      <c r="HM56">
        <v>31843.5</v>
      </c>
      <c r="HN56">
        <v>53456.6</v>
      </c>
      <c r="HO56">
        <v>40323.4</v>
      </c>
      <c r="HP56">
        <v>1.50145</v>
      </c>
      <c r="HQ56">
        <v>2.5896499999999998</v>
      </c>
      <c r="HR56">
        <v>5.7768100000000003E-2</v>
      </c>
      <c r="HS56">
        <v>-0.19808100000000001</v>
      </c>
      <c r="HT56">
        <v>29.802</v>
      </c>
      <c r="HU56">
        <v>30.215</v>
      </c>
      <c r="HV56">
        <v>43.981000000000002</v>
      </c>
      <c r="HW56">
        <v>33.566000000000003</v>
      </c>
      <c r="HX56">
        <v>22.774899999999999</v>
      </c>
      <c r="HY56">
        <v>63.18</v>
      </c>
      <c r="HZ56">
        <v>0</v>
      </c>
      <c r="IA56">
        <v>2</v>
      </c>
      <c r="IB56">
        <v>0.11709899999999999</v>
      </c>
      <c r="IC56">
        <v>0</v>
      </c>
      <c r="ID56">
        <v>20.263400000000001</v>
      </c>
      <c r="IE56">
        <v>5.2499399999999996</v>
      </c>
      <c r="IF56">
        <v>11.9854</v>
      </c>
      <c r="IG56">
        <v>4.9813499999999999</v>
      </c>
      <c r="IH56">
        <v>3.2972999999999999</v>
      </c>
      <c r="II56">
        <v>9999</v>
      </c>
      <c r="IJ56">
        <v>9999</v>
      </c>
      <c r="IK56">
        <v>9999</v>
      </c>
      <c r="IL56">
        <v>999.9</v>
      </c>
      <c r="IM56">
        <v>4.9703999999999997</v>
      </c>
      <c r="IN56">
        <v>1.87469</v>
      </c>
      <c r="IO56">
        <v>1.8708499999999999</v>
      </c>
      <c r="IP56">
        <v>1.8746</v>
      </c>
      <c r="IQ56">
        <v>1.8705099999999999</v>
      </c>
      <c r="IR56">
        <v>1.8736900000000001</v>
      </c>
      <c r="IS56">
        <v>1.87578</v>
      </c>
      <c r="IT56">
        <v>1.87425</v>
      </c>
      <c r="IU56">
        <v>0</v>
      </c>
      <c r="IV56">
        <v>0</v>
      </c>
      <c r="IW56">
        <v>0</v>
      </c>
      <c r="IX56">
        <v>0</v>
      </c>
      <c r="IY56" t="s">
        <v>303</v>
      </c>
      <c r="IZ56" t="s">
        <v>304</v>
      </c>
      <c r="JA56" t="s">
        <v>305</v>
      </c>
      <c r="JB56" t="s">
        <v>305</v>
      </c>
      <c r="JC56" t="s">
        <v>305</v>
      </c>
      <c r="JD56" t="s">
        <v>305</v>
      </c>
      <c r="JE56">
        <v>0</v>
      </c>
      <c r="JF56">
        <v>100</v>
      </c>
      <c r="JG56">
        <v>100</v>
      </c>
      <c r="JH56">
        <v>0.14099999999999999</v>
      </c>
      <c r="JI56">
        <v>1.1553</v>
      </c>
      <c r="JJ56">
        <v>-1.7656370177874501</v>
      </c>
      <c r="JK56">
        <v>4.0017307436777299E-3</v>
      </c>
      <c r="JL56">
        <v>2.1349243257305E-6</v>
      </c>
      <c r="JM56">
        <v>-3.5662565932405798E-10</v>
      </c>
      <c r="JN56">
        <v>0.442181787969469</v>
      </c>
      <c r="JO56">
        <v>5.99824452263635E-2</v>
      </c>
      <c r="JP56">
        <v>-2.0351725269219302E-3</v>
      </c>
      <c r="JQ56">
        <v>3.1702326575559498E-5</v>
      </c>
      <c r="JR56">
        <v>2</v>
      </c>
      <c r="JS56">
        <v>2028</v>
      </c>
      <c r="JT56">
        <v>2</v>
      </c>
      <c r="JU56">
        <v>24</v>
      </c>
      <c r="JV56">
        <v>70119.7</v>
      </c>
      <c r="JW56">
        <v>70119.899999999994</v>
      </c>
      <c r="JX56">
        <v>1.33423</v>
      </c>
      <c r="JY56">
        <v>2.4377399999999998</v>
      </c>
      <c r="JZ56">
        <v>2.1484399999999999</v>
      </c>
      <c r="KA56">
        <v>2.6245099999999999</v>
      </c>
      <c r="KB56">
        <v>2.2497600000000002</v>
      </c>
      <c r="KC56">
        <v>2.4877899999999999</v>
      </c>
      <c r="KD56">
        <v>37.819499999999998</v>
      </c>
      <c r="KE56">
        <v>14.7712</v>
      </c>
      <c r="KF56">
        <v>18</v>
      </c>
      <c r="KG56">
        <v>255.119</v>
      </c>
      <c r="KH56">
        <v>1125.4100000000001</v>
      </c>
      <c r="KI56">
        <v>30.211200000000002</v>
      </c>
      <c r="KJ56">
        <v>29.165900000000001</v>
      </c>
      <c r="KK56">
        <v>30.0002</v>
      </c>
      <c r="KL56">
        <v>29.017399999999999</v>
      </c>
      <c r="KM56">
        <v>28.9009</v>
      </c>
      <c r="KN56">
        <v>26.729099999999999</v>
      </c>
      <c r="KO56">
        <v>-30</v>
      </c>
      <c r="KP56">
        <v>-30</v>
      </c>
      <c r="KQ56">
        <v>-999.9</v>
      </c>
      <c r="KR56">
        <v>400</v>
      </c>
      <c r="KS56">
        <v>0</v>
      </c>
      <c r="KT56">
        <v>101.699</v>
      </c>
      <c r="KU56">
        <v>86.569800000000001</v>
      </c>
    </row>
    <row r="57" spans="1:307" s="2" customFormat="1" x14ac:dyDescent="0.35">
      <c r="A57">
        <f t="shared" ref="A57:A73" si="99">A51+5</f>
        <v>17</v>
      </c>
      <c r="B57" s="2">
        <v>10</v>
      </c>
      <c r="C57" s="2" t="s">
        <v>523</v>
      </c>
      <c r="D57" t="s">
        <v>525</v>
      </c>
      <c r="E57" s="2">
        <v>1</v>
      </c>
      <c r="F57" s="2">
        <v>2</v>
      </c>
      <c r="G57">
        <v>56</v>
      </c>
      <c r="H57" s="2">
        <v>1682069888</v>
      </c>
      <c r="I57" s="2">
        <v>623.90000009536698</v>
      </c>
      <c r="J57" s="2" t="s">
        <v>470</v>
      </c>
      <c r="K57" s="2" t="s">
        <v>471</v>
      </c>
      <c r="L57" s="6">
        <f t="shared" si="47"/>
        <v>7.407407407407085E-4</v>
      </c>
      <c r="M57" s="2">
        <v>15</v>
      </c>
      <c r="N57" s="2">
        <v>1.7733776219332209</v>
      </c>
      <c r="O57" s="2">
        <v>-0.32325757007674616</v>
      </c>
      <c r="P57" s="3">
        <v>0.8233111080977229</v>
      </c>
      <c r="Q57" s="2">
        <v>0.10476043156732473</v>
      </c>
      <c r="R57" s="2">
        <v>9.7675356779936828E-2</v>
      </c>
      <c r="S57" s="2">
        <v>1682069879.5</v>
      </c>
      <c r="T57" s="2">
        <v>1.2841796468160546E-3</v>
      </c>
      <c r="U57" s="2">
        <v>1.2841796468160547</v>
      </c>
      <c r="V57" s="2">
        <v>2.2773354482056987</v>
      </c>
      <c r="W57" s="2">
        <v>399.92849999999999</v>
      </c>
      <c r="X57" s="2">
        <v>329.26557649486017</v>
      </c>
      <c r="Y57" s="2">
        <v>33.194730945189164</v>
      </c>
      <c r="Z57" s="2">
        <v>40.318575346185078</v>
      </c>
      <c r="AA57" s="3">
        <v>2.2773354482056987</v>
      </c>
      <c r="AB57" s="3">
        <v>6.2780283200931999E-2</v>
      </c>
      <c r="AC57" s="2">
        <v>3.0226144701656903</v>
      </c>
      <c r="AD57" s="2">
        <v>6.2064773115357248E-2</v>
      </c>
      <c r="AE57" s="2">
        <v>3.8854089355824066E-2</v>
      </c>
      <c r="AF57" s="2">
        <v>193.7973301929803</v>
      </c>
      <c r="AG57" s="2">
        <v>31.67223975585302</v>
      </c>
      <c r="AH57" s="2">
        <v>30.613362500000001</v>
      </c>
      <c r="AI57" s="2">
        <v>4.4128741249709282</v>
      </c>
      <c r="AJ57" s="2">
        <v>53.479360715542072</v>
      </c>
      <c r="AK57" s="2">
        <v>2.3973816958191057</v>
      </c>
      <c r="AL57" s="2">
        <v>4.4828166674819343</v>
      </c>
      <c r="AM57" s="2">
        <v>2.0154924291518226</v>
      </c>
      <c r="AN57" s="3">
        <v>-56.632322424588004</v>
      </c>
      <c r="AO57" s="3">
        <v>44.860545699231352</v>
      </c>
      <c r="AP57" s="3">
        <v>3.3246526747061314</v>
      </c>
      <c r="AQ57" s="2">
        <v>185.35020614232977</v>
      </c>
      <c r="AR57" s="2">
        <v>-0.27942102636061139</v>
      </c>
      <c r="AS57" s="2">
        <v>0.86439128492574102</v>
      </c>
      <c r="AT57" s="2">
        <v>409.43562729226102</v>
      </c>
      <c r="AU57" s="2">
        <v>408.71588484848502</v>
      </c>
      <c r="AV57" s="2">
        <v>-0.100726396575817</v>
      </c>
      <c r="AW57" s="2">
        <v>66.594718289237306</v>
      </c>
      <c r="AX57" s="3">
        <v>1.2841796468160547</v>
      </c>
      <c r="AY57" s="2">
        <v>23.169129365279701</v>
      </c>
      <c r="AZ57" s="2">
        <v>23.906358741258799</v>
      </c>
      <c r="BA57" s="2">
        <v>1.52358811188841E-2</v>
      </c>
      <c r="BB57" s="2">
        <v>77.180000000000007</v>
      </c>
      <c r="BC57" s="2">
        <v>3</v>
      </c>
      <c r="BD57" s="2">
        <v>1</v>
      </c>
      <c r="BE57" s="2">
        <v>1</v>
      </c>
      <c r="BF57" s="2">
        <v>0</v>
      </c>
      <c r="BG57" s="2">
        <v>52564.232696141378</v>
      </c>
      <c r="BH57" s="2" t="s">
        <v>297</v>
      </c>
      <c r="BI57" s="2">
        <v>10288.9</v>
      </c>
      <c r="BJ57" s="2">
        <v>1.016</v>
      </c>
      <c r="BK57" s="2">
        <v>4.5720000000000001</v>
      </c>
      <c r="BL57" s="2">
        <v>0.77777777777777779</v>
      </c>
      <c r="BM57" s="2">
        <v>-1</v>
      </c>
      <c r="BN57" s="2" t="s">
        <v>472</v>
      </c>
      <c r="BO57" s="2">
        <v>10136.9</v>
      </c>
      <c r="BP57" s="2">
        <v>478.020884615385</v>
      </c>
      <c r="BQ57" s="2">
        <v>487.45110792120897</v>
      </c>
      <c r="BR57" s="2">
        <v>1.9345988043888651E-2</v>
      </c>
      <c r="BS57" s="2">
        <v>0.5</v>
      </c>
      <c r="BT57" s="2">
        <v>1009.1539314471401</v>
      </c>
      <c r="BU57" s="2">
        <v>2.2773354482056987</v>
      </c>
      <c r="BV57" s="2">
        <v>9.7615399461097994</v>
      </c>
      <c r="BW57" s="2">
        <v>3.2476070756677889E-3</v>
      </c>
      <c r="BX57" s="2">
        <v>-0.9906205977877498</v>
      </c>
      <c r="BY57" s="2">
        <v>1.3027944476786673</v>
      </c>
      <c r="BZ57" s="2" t="s">
        <v>299</v>
      </c>
      <c r="CA57" s="2">
        <v>0</v>
      </c>
      <c r="CB57" s="2">
        <v>1.3027944476786673</v>
      </c>
      <c r="CC57" s="2">
        <v>0.99732733308734367</v>
      </c>
      <c r="CD57" s="2">
        <v>1.9397831987619199E-2</v>
      </c>
      <c r="CE57" s="2">
        <v>-147.70533702854374</v>
      </c>
      <c r="CF57" s="2">
        <v>1.9386395332615356E-2</v>
      </c>
      <c r="CG57" s="2">
        <v>-135.79277500596427</v>
      </c>
      <c r="CH57" s="2">
        <v>5.2866702321609369E-5</v>
      </c>
      <c r="CI57" s="2">
        <v>0.99994713329767837</v>
      </c>
      <c r="CJ57" s="2">
        <v>664</v>
      </c>
      <c r="CK57" s="2">
        <v>290</v>
      </c>
      <c r="CL57" s="2">
        <v>485.66</v>
      </c>
      <c r="CM57" s="2">
        <v>55</v>
      </c>
      <c r="CN57" s="2">
        <v>10136.9</v>
      </c>
      <c r="CO57" s="2">
        <v>483.63</v>
      </c>
      <c r="CP57" s="2">
        <v>2.0299999999999998</v>
      </c>
      <c r="CQ57" s="2">
        <v>300</v>
      </c>
      <c r="CR57" s="2">
        <v>24.1</v>
      </c>
      <c r="CS57" s="2">
        <v>487.45110792120897</v>
      </c>
      <c r="CT57" s="2">
        <v>1.3687511220322901</v>
      </c>
      <c r="CU57" s="2">
        <v>-3.8697545906978301</v>
      </c>
      <c r="CV57" s="2">
        <v>1.2211016488889299</v>
      </c>
      <c r="CW57" s="2">
        <v>0.263990635322992</v>
      </c>
      <c r="CX57" s="2">
        <v>-7.3751506117908797E-3</v>
      </c>
      <c r="CY57" s="2">
        <v>290</v>
      </c>
      <c r="CZ57" s="2">
        <v>483.02</v>
      </c>
      <c r="DA57" s="2">
        <v>655</v>
      </c>
      <c r="DB57" s="2">
        <v>10093</v>
      </c>
      <c r="DC57" s="2">
        <v>483.62</v>
      </c>
      <c r="DD57" s="2">
        <v>-0.6</v>
      </c>
      <c r="DR57">
        <v>1199.965625</v>
      </c>
      <c r="DS57">
        <v>1009.1539314471401</v>
      </c>
      <c r="DT57">
        <v>0.84098570027548913</v>
      </c>
      <c r="DU57">
        <v>0.16150240153169412</v>
      </c>
      <c r="DV57">
        <v>2</v>
      </c>
      <c r="DW57">
        <v>0.5</v>
      </c>
      <c r="DX57" t="s">
        <v>300</v>
      </c>
      <c r="DY57">
        <v>2</v>
      </c>
      <c r="DZ57" t="b">
        <v>1</v>
      </c>
      <c r="EA57">
        <v>1682069879.5</v>
      </c>
      <c r="EB57">
        <v>399.92849999999999</v>
      </c>
      <c r="EC57">
        <v>399.97643749999997</v>
      </c>
      <c r="ED57">
        <v>23.780137499999999</v>
      </c>
      <c r="EE57">
        <v>23.169768749999999</v>
      </c>
      <c r="EF57">
        <v>399.77581249999997</v>
      </c>
      <c r="EG57">
        <v>22.654968749999998</v>
      </c>
      <c r="EH57">
        <v>276.50037500000002</v>
      </c>
      <c r="EI57">
        <v>100.7145</v>
      </c>
      <c r="EJ57">
        <v>9.9958950000000005E-2</v>
      </c>
      <c r="EK57">
        <v>30.88865625</v>
      </c>
      <c r="EL57">
        <v>30.613362500000001</v>
      </c>
      <c r="EM57">
        <v>24.249018750000001</v>
      </c>
      <c r="EN57">
        <v>0</v>
      </c>
      <c r="EO57">
        <v>0</v>
      </c>
      <c r="EP57">
        <v>9998.16</v>
      </c>
      <c r="EQ57">
        <v>0</v>
      </c>
      <c r="ER57">
        <v>1287.0074999999999</v>
      </c>
      <c r="ES57">
        <v>-4.7932362499999999E-2</v>
      </c>
      <c r="ET57">
        <v>409.67037499999998</v>
      </c>
      <c r="EU57">
        <v>409.46356250000002</v>
      </c>
      <c r="EV57">
        <v>0.61036625</v>
      </c>
      <c r="EW57">
        <v>399.97643749999997</v>
      </c>
      <c r="EX57">
        <v>23.169768749999999</v>
      </c>
      <c r="EY57">
        <v>2.3950031250000001</v>
      </c>
      <c r="EZ57">
        <v>2.3335312500000001</v>
      </c>
      <c r="FA57">
        <v>20.329906250000001</v>
      </c>
      <c r="FB57">
        <v>19.909743750000001</v>
      </c>
      <c r="FC57">
        <v>1199.965625</v>
      </c>
      <c r="FD57">
        <v>0.96700662500000001</v>
      </c>
      <c r="FE57">
        <v>3.2993050000000003E-2</v>
      </c>
      <c r="FF57">
        <v>0</v>
      </c>
      <c r="FG57">
        <v>480.91387500000002</v>
      </c>
      <c r="FH57">
        <v>4.9997999999999996</v>
      </c>
      <c r="FI57">
        <v>6157.6450000000004</v>
      </c>
      <c r="FJ57">
        <v>11589.84375</v>
      </c>
      <c r="FK57">
        <v>37.827750000000002</v>
      </c>
      <c r="FL57">
        <v>39.7145625</v>
      </c>
      <c r="FM57">
        <v>38.25</v>
      </c>
      <c r="FN57">
        <v>39.667625000000001</v>
      </c>
      <c r="FO57">
        <v>40.558124999999997</v>
      </c>
      <c r="FP57">
        <v>1155.5387499999999</v>
      </c>
      <c r="FQ57">
        <v>39.426875000000003</v>
      </c>
      <c r="FR57">
        <v>0</v>
      </c>
      <c r="FS57">
        <v>62.900000095367403</v>
      </c>
      <c r="FT57">
        <v>0</v>
      </c>
      <c r="FU57">
        <v>478.020884615385</v>
      </c>
      <c r="FV57">
        <v>-148.90027358184301</v>
      </c>
      <c r="FW57">
        <v>-1760.2509411076901</v>
      </c>
      <c r="FX57">
        <v>6122.3053846153798</v>
      </c>
      <c r="FY57">
        <v>15</v>
      </c>
      <c r="FZ57">
        <v>0</v>
      </c>
      <c r="GA57" t="s">
        <v>301</v>
      </c>
      <c r="GB57">
        <v>1677862641</v>
      </c>
      <c r="GC57">
        <v>1677862632</v>
      </c>
      <c r="GD57">
        <v>0</v>
      </c>
      <c r="GE57">
        <v>1.395</v>
      </c>
      <c r="GF57">
        <v>0.15</v>
      </c>
      <c r="GG57">
        <v>3.0830000000000002</v>
      </c>
      <c r="GH57">
        <v>0.99099999999999999</v>
      </c>
      <c r="GI57">
        <v>401</v>
      </c>
      <c r="GJ57">
        <v>15</v>
      </c>
      <c r="GK57">
        <v>0.55000000000000004</v>
      </c>
      <c r="GL57">
        <v>0.16</v>
      </c>
      <c r="GM57">
        <v>0.77127153333333398</v>
      </c>
      <c r="GN57">
        <v>-13.3536101532467</v>
      </c>
      <c r="GO57">
        <v>1.3887766945962901</v>
      </c>
      <c r="GP57">
        <v>0</v>
      </c>
      <c r="GQ57">
        <v>490.83182352941202</v>
      </c>
      <c r="GR57">
        <v>-163.842658519727</v>
      </c>
      <c r="GS57">
        <v>16.1077783977194</v>
      </c>
      <c r="GT57">
        <v>0</v>
      </c>
      <c r="GU57">
        <v>0.511332809523809</v>
      </c>
      <c r="GV57">
        <v>1.6302164415584399</v>
      </c>
      <c r="GW57">
        <v>0.167872311173763</v>
      </c>
      <c r="GX57">
        <v>0</v>
      </c>
      <c r="GY57">
        <v>0</v>
      </c>
      <c r="GZ57">
        <v>3</v>
      </c>
      <c r="HA57" t="s">
        <v>312</v>
      </c>
      <c r="HB57">
        <v>2.8668900000000002</v>
      </c>
      <c r="HC57">
        <v>2.7589399999999999</v>
      </c>
      <c r="HD57">
        <v>8.8477299999999995E-2</v>
      </c>
      <c r="HE57">
        <v>8.7995900000000002E-2</v>
      </c>
      <c r="HF57">
        <v>0.10859000000000001</v>
      </c>
      <c r="HG57">
        <v>0.108142</v>
      </c>
      <c r="HH57">
        <v>24933.7</v>
      </c>
      <c r="HI57">
        <v>19644.5</v>
      </c>
      <c r="HJ57">
        <v>28656.1</v>
      </c>
      <c r="HK57">
        <v>22525.7</v>
      </c>
      <c r="HL57">
        <v>41831.5</v>
      </c>
      <c r="HM57">
        <v>31842.5</v>
      </c>
      <c r="HN57">
        <v>53458.400000000001</v>
      </c>
      <c r="HO57">
        <v>40320.1</v>
      </c>
      <c r="HP57">
        <v>1.50552</v>
      </c>
      <c r="HQ57">
        <v>2.5909200000000001</v>
      </c>
      <c r="HR57">
        <v>7.2877899999999995E-2</v>
      </c>
      <c r="HS57">
        <v>-0.27007199999999998</v>
      </c>
      <c r="HT57">
        <v>29.447800000000001</v>
      </c>
      <c r="HU57">
        <v>28.686599999999999</v>
      </c>
      <c r="HV57">
        <v>43.737000000000002</v>
      </c>
      <c r="HW57">
        <v>33.677</v>
      </c>
      <c r="HX57">
        <v>22.788900000000002</v>
      </c>
      <c r="HY57">
        <v>63.17</v>
      </c>
      <c r="HZ57">
        <v>0</v>
      </c>
      <c r="IA57">
        <v>2</v>
      </c>
      <c r="IB57">
        <v>0.11706</v>
      </c>
      <c r="IC57">
        <v>0</v>
      </c>
      <c r="ID57">
        <v>20.2637</v>
      </c>
      <c r="IE57">
        <v>5.2532300000000003</v>
      </c>
      <c r="IF57">
        <v>11.986000000000001</v>
      </c>
      <c r="IG57">
        <v>4.9819000000000004</v>
      </c>
      <c r="IH57">
        <v>3.2979799999999999</v>
      </c>
      <c r="II57">
        <v>9999</v>
      </c>
      <c r="IJ57">
        <v>9999</v>
      </c>
      <c r="IK57">
        <v>9999</v>
      </c>
      <c r="IL57">
        <v>999.9</v>
      </c>
      <c r="IM57">
        <v>4.9704199999999998</v>
      </c>
      <c r="IN57">
        <v>1.87469</v>
      </c>
      <c r="IO57">
        <v>1.8708800000000001</v>
      </c>
      <c r="IP57">
        <v>1.8746400000000001</v>
      </c>
      <c r="IQ57">
        <v>1.87056</v>
      </c>
      <c r="IR57">
        <v>1.87378</v>
      </c>
      <c r="IS57">
        <v>1.8758300000000001</v>
      </c>
      <c r="IT57">
        <v>1.8742399999999999</v>
      </c>
      <c r="IU57">
        <v>0</v>
      </c>
      <c r="IV57">
        <v>0</v>
      </c>
      <c r="IW57">
        <v>0</v>
      </c>
      <c r="IX57">
        <v>0</v>
      </c>
      <c r="IY57" t="s">
        <v>303</v>
      </c>
      <c r="IZ57" t="s">
        <v>304</v>
      </c>
      <c r="JA57" t="s">
        <v>305</v>
      </c>
      <c r="JB57" t="s">
        <v>305</v>
      </c>
      <c r="JC57" t="s">
        <v>305</v>
      </c>
      <c r="JD57" t="s">
        <v>305</v>
      </c>
      <c r="JE57">
        <v>0</v>
      </c>
      <c r="JF57">
        <v>100</v>
      </c>
      <c r="JG57">
        <v>100</v>
      </c>
      <c r="JH57">
        <v>0.14699999999999999</v>
      </c>
      <c r="JI57">
        <v>1.1274</v>
      </c>
      <c r="JJ57">
        <v>-1.7656370177874501</v>
      </c>
      <c r="JK57">
        <v>4.0017307436777299E-3</v>
      </c>
      <c r="JL57">
        <v>2.1349243257305E-6</v>
      </c>
      <c r="JM57">
        <v>-3.5662565932405798E-10</v>
      </c>
      <c r="JN57">
        <v>0.442181787969469</v>
      </c>
      <c r="JO57">
        <v>5.99824452263635E-2</v>
      </c>
      <c r="JP57">
        <v>-2.0351725269219302E-3</v>
      </c>
      <c r="JQ57">
        <v>3.1702326575559498E-5</v>
      </c>
      <c r="JR57">
        <v>2</v>
      </c>
      <c r="JS57">
        <v>2028</v>
      </c>
      <c r="JT57">
        <v>2</v>
      </c>
      <c r="JU57">
        <v>24</v>
      </c>
      <c r="JV57">
        <v>70120.800000000003</v>
      </c>
      <c r="JW57">
        <v>70120.899999999994</v>
      </c>
      <c r="JX57">
        <v>1.33423</v>
      </c>
      <c r="JY57">
        <v>2.4328599999999998</v>
      </c>
      <c r="JZ57">
        <v>2.1484399999999999</v>
      </c>
      <c r="KA57">
        <v>2.6232899999999999</v>
      </c>
      <c r="KB57">
        <v>2.2497600000000002</v>
      </c>
      <c r="KC57">
        <v>2.50122</v>
      </c>
      <c r="KD57">
        <v>37.892099999999999</v>
      </c>
      <c r="KE57">
        <v>14.762499999999999</v>
      </c>
      <c r="KF57">
        <v>18</v>
      </c>
      <c r="KG57">
        <v>256.67</v>
      </c>
      <c r="KH57">
        <v>1127.08</v>
      </c>
      <c r="KI57">
        <v>30.247499999999999</v>
      </c>
      <c r="KJ57">
        <v>29.171099999999999</v>
      </c>
      <c r="KK57">
        <v>29.9999</v>
      </c>
      <c r="KL57">
        <v>29.020600000000002</v>
      </c>
      <c r="KM57">
        <v>28.900600000000001</v>
      </c>
      <c r="KN57">
        <v>26.741299999999999</v>
      </c>
      <c r="KO57">
        <v>-30</v>
      </c>
      <c r="KP57">
        <v>-30</v>
      </c>
      <c r="KQ57">
        <v>-999.9</v>
      </c>
      <c r="KR57">
        <v>400</v>
      </c>
      <c r="KS57">
        <v>0</v>
      </c>
      <c r="KT57">
        <v>101.703</v>
      </c>
      <c r="KU57">
        <v>86.562299999999993</v>
      </c>
    </row>
    <row r="58" spans="1:307" s="2" customFormat="1" x14ac:dyDescent="0.35">
      <c r="A58">
        <f t="shared" si="99"/>
        <v>17</v>
      </c>
      <c r="B58" s="2">
        <v>10</v>
      </c>
      <c r="C58" s="2" t="s">
        <v>523</v>
      </c>
      <c r="D58" t="s">
        <v>525</v>
      </c>
      <c r="E58" s="2">
        <v>1</v>
      </c>
      <c r="F58" s="2">
        <v>3</v>
      </c>
      <c r="G58">
        <v>57</v>
      </c>
      <c r="H58" s="2">
        <v>1682069950</v>
      </c>
      <c r="I58" s="2">
        <v>685.90000009536698</v>
      </c>
      <c r="J58" s="2" t="s">
        <v>473</v>
      </c>
      <c r="K58" s="2" t="s">
        <v>474</v>
      </c>
      <c r="L58" s="6">
        <f t="shared" si="47"/>
        <v>7.1759259259263075E-4</v>
      </c>
      <c r="M58" s="2">
        <v>15</v>
      </c>
      <c r="N58" s="2">
        <v>3.0408174261542578</v>
      </c>
      <c r="O58" s="2">
        <v>2.9553260604791185</v>
      </c>
      <c r="P58" s="3">
        <v>0.8166861380793109</v>
      </c>
      <c r="Q58" s="2">
        <v>0.98245494404871092</v>
      </c>
      <c r="R58" s="2">
        <v>1.0002721141117819</v>
      </c>
      <c r="S58" s="2">
        <v>1682069941.5</v>
      </c>
      <c r="T58" s="2">
        <v>7.0236430102574507E-3</v>
      </c>
      <c r="U58" s="2">
        <v>7.0236430102574507</v>
      </c>
      <c r="V58" s="2">
        <v>21.357616060677405</v>
      </c>
      <c r="W58" s="2">
        <v>385.89462500000002</v>
      </c>
      <c r="X58" s="2">
        <v>315.15479099681392</v>
      </c>
      <c r="Y58" s="2">
        <v>31.772077850811122</v>
      </c>
      <c r="Z58" s="2">
        <v>38.903657561193526</v>
      </c>
      <c r="AA58" s="3">
        <v>21.357616060677405</v>
      </c>
      <c r="AB58" s="3">
        <v>0.58827853498216032</v>
      </c>
      <c r="AC58" s="2">
        <v>3.0232238098340938</v>
      </c>
      <c r="AD58" s="2">
        <v>0.53130024110811813</v>
      </c>
      <c r="AE58" s="2">
        <v>0.33672084210517284</v>
      </c>
      <c r="AF58" s="2">
        <v>193.80267863059782</v>
      </c>
      <c r="AG58" s="2">
        <v>30.153485219081059</v>
      </c>
      <c r="AH58" s="2">
        <v>29.053362499999999</v>
      </c>
      <c r="AI58" s="2">
        <v>4.0342081228083613</v>
      </c>
      <c r="AJ58" s="2">
        <v>61.518166732910807</v>
      </c>
      <c r="AK58" s="2">
        <v>2.7462903095322684</v>
      </c>
      <c r="AL58" s="2">
        <v>4.4641940021646747</v>
      </c>
      <c r="AM58" s="2">
        <v>1.2879178132760929</v>
      </c>
      <c r="AN58" s="3">
        <v>-309.74265675235358</v>
      </c>
      <c r="AO58" s="3">
        <v>287.24401323227499</v>
      </c>
      <c r="AP58" s="3">
        <v>21.112611969130544</v>
      </c>
      <c r="AQ58" s="2">
        <v>192.41664707964978</v>
      </c>
      <c r="AR58" s="2">
        <v>17.051613457108353</v>
      </c>
      <c r="AS58" s="2">
        <v>5.7697909158436271</v>
      </c>
      <c r="AT58" s="2">
        <v>409.45723009468099</v>
      </c>
      <c r="AU58" s="2">
        <v>395.09283636363602</v>
      </c>
      <c r="AV58" s="2">
        <v>-0.164785684747976</v>
      </c>
      <c r="AW58" s="2">
        <v>66.594005312009898</v>
      </c>
      <c r="AX58" s="3">
        <v>7.0236430102574507</v>
      </c>
      <c r="AY58" s="2">
        <v>23.1422362535315</v>
      </c>
      <c r="AZ58" s="2">
        <v>27.613371328671299</v>
      </c>
      <c r="BA58" s="2">
        <v>4.5837706293708501E-2</v>
      </c>
      <c r="BB58" s="2">
        <v>77.180000000000007</v>
      </c>
      <c r="BC58" s="2">
        <v>2</v>
      </c>
      <c r="BD58" s="2">
        <v>1</v>
      </c>
      <c r="BE58" s="2">
        <v>1</v>
      </c>
      <c r="BF58" s="2">
        <v>0</v>
      </c>
      <c r="BG58" s="2">
        <v>52595.422819221967</v>
      </c>
      <c r="BH58" s="2" t="s">
        <v>297</v>
      </c>
      <c r="BI58" s="2">
        <v>10288.9</v>
      </c>
      <c r="BJ58" s="2">
        <v>1.016</v>
      </c>
      <c r="BK58" s="2">
        <v>4.5720000000000001</v>
      </c>
      <c r="BL58" s="2">
        <v>0.77777777777777779</v>
      </c>
      <c r="BM58" s="2">
        <v>-1</v>
      </c>
      <c r="BN58" s="2" t="s">
        <v>475</v>
      </c>
      <c r="BO58" s="2">
        <v>10138</v>
      </c>
      <c r="BP58" s="2">
        <v>654.98199999999997</v>
      </c>
      <c r="BQ58" s="2">
        <v>854.37421068251194</v>
      </c>
      <c r="BR58" s="2">
        <v>0.23337807741554917</v>
      </c>
      <c r="BS58" s="2">
        <v>0.5</v>
      </c>
      <c r="BT58" s="2">
        <v>1009.1784751972008</v>
      </c>
      <c r="BU58" s="2">
        <v>21.357616060677405</v>
      </c>
      <c r="BV58" s="2">
        <v>117.76006615533909</v>
      </c>
      <c r="BW58" s="2">
        <v>2.2154273609837512E-2</v>
      </c>
      <c r="BX58" s="2">
        <v>-0.99464871488062856</v>
      </c>
      <c r="BY58" s="2">
        <v>1.3042915326086368</v>
      </c>
      <c r="BZ58" s="2" t="s">
        <v>299</v>
      </c>
      <c r="CA58" s="2">
        <v>0</v>
      </c>
      <c r="CB58" s="2">
        <v>1.3042915326086368</v>
      </c>
      <c r="CC58" s="2">
        <v>0.99847339547905278</v>
      </c>
      <c r="CD58" s="2">
        <v>0.23373489816779525</v>
      </c>
      <c r="CE58" s="2">
        <v>-260.06059572410862</v>
      </c>
      <c r="CF58" s="2">
        <v>0.2336559350885474</v>
      </c>
      <c r="CG58" s="2">
        <v>-238.97699962950279</v>
      </c>
      <c r="CH58" s="2">
        <v>4.6544553675581518E-4</v>
      </c>
      <c r="CI58" s="2">
        <v>0.99953455446324424</v>
      </c>
      <c r="CJ58" s="2">
        <v>665</v>
      </c>
      <c r="CK58" s="2">
        <v>290</v>
      </c>
      <c r="CL58" s="2">
        <v>815.94</v>
      </c>
      <c r="CM58" s="2">
        <v>115</v>
      </c>
      <c r="CN58" s="2">
        <v>10138</v>
      </c>
      <c r="CO58" s="2">
        <v>811.53</v>
      </c>
      <c r="CP58" s="2">
        <v>4.41</v>
      </c>
      <c r="CQ58" s="2">
        <v>300</v>
      </c>
      <c r="CR58" s="2">
        <v>24.1</v>
      </c>
      <c r="CS58" s="2">
        <v>854.37421068251194</v>
      </c>
      <c r="CT58" s="2">
        <v>1.8084159337774599</v>
      </c>
      <c r="CU58" s="2">
        <v>-43.431796608086003</v>
      </c>
      <c r="CV58" s="2">
        <v>1.61517941104191</v>
      </c>
      <c r="CW58" s="2">
        <v>0.96271933292027001</v>
      </c>
      <c r="CX58" s="2">
        <v>-7.3851290322580702E-3</v>
      </c>
      <c r="CY58" s="2">
        <v>290</v>
      </c>
      <c r="CZ58" s="2">
        <v>810.53</v>
      </c>
      <c r="DA58" s="2">
        <v>635</v>
      </c>
      <c r="DB58" s="2">
        <v>10105.799999999999</v>
      </c>
      <c r="DC58" s="2">
        <v>811.4</v>
      </c>
      <c r="DD58" s="2">
        <v>-0.87</v>
      </c>
      <c r="DR58">
        <v>1199.994375</v>
      </c>
      <c r="DS58">
        <v>1009.1784751972008</v>
      </c>
      <c r="DT58">
        <v>0.84098600478623142</v>
      </c>
      <c r="DU58">
        <v>0.1615029892374269</v>
      </c>
      <c r="DV58">
        <v>2</v>
      </c>
      <c r="DW58">
        <v>0.5</v>
      </c>
      <c r="DX58" t="s">
        <v>300</v>
      </c>
      <c r="DY58">
        <v>2</v>
      </c>
      <c r="DZ58" t="b">
        <v>1</v>
      </c>
      <c r="EA58">
        <v>1682069941.5</v>
      </c>
      <c r="EB58">
        <v>385.89462500000002</v>
      </c>
      <c r="EC58">
        <v>399.96787499999999</v>
      </c>
      <c r="ED58">
        <v>27.241106250000001</v>
      </c>
      <c r="EE58">
        <v>23.1438375</v>
      </c>
      <c r="EF58">
        <v>385.81931250000002</v>
      </c>
      <c r="EG58">
        <v>26.09421875</v>
      </c>
      <c r="EH58">
        <v>273.96862499999997</v>
      </c>
      <c r="EI58">
        <v>100.71425000000001</v>
      </c>
      <c r="EJ58">
        <v>9.9949112500000006E-2</v>
      </c>
      <c r="EK58">
        <v>30.815725</v>
      </c>
      <c r="EL58">
        <v>29.053362499999999</v>
      </c>
      <c r="EM58">
        <v>25.559412500000001</v>
      </c>
      <c r="EN58">
        <v>0</v>
      </c>
      <c r="EO58">
        <v>0</v>
      </c>
      <c r="EP58">
        <v>10001.868125000001</v>
      </c>
      <c r="EQ58">
        <v>0</v>
      </c>
      <c r="ER58">
        <v>1178.6196875000001</v>
      </c>
      <c r="ES58">
        <v>-14.0731625</v>
      </c>
      <c r="ET58">
        <v>396.70093750000001</v>
      </c>
      <c r="EU58">
        <v>409.4439375</v>
      </c>
      <c r="EV58">
        <v>4.0972637499999998</v>
      </c>
      <c r="EW58">
        <v>399.96787499999999</v>
      </c>
      <c r="EX58">
        <v>23.1438375</v>
      </c>
      <c r="EY58">
        <v>2.7435643750000001</v>
      </c>
      <c r="EZ58">
        <v>2.330911875</v>
      </c>
      <c r="FA58">
        <v>22.547718750000001</v>
      </c>
      <c r="FB58">
        <v>19.89164375</v>
      </c>
      <c r="FC58">
        <v>1199.994375</v>
      </c>
      <c r="FD58">
        <v>0.966993875</v>
      </c>
      <c r="FE58">
        <v>3.3006362499999997E-2</v>
      </c>
      <c r="FF58">
        <v>0</v>
      </c>
      <c r="FG58">
        <v>658.06356249999999</v>
      </c>
      <c r="FH58">
        <v>4.9997999999999996</v>
      </c>
      <c r="FI58">
        <v>8272.8937499999993</v>
      </c>
      <c r="FJ58">
        <v>11590.106250000001</v>
      </c>
      <c r="FK58">
        <v>37.757750000000001</v>
      </c>
      <c r="FL58">
        <v>39.632750000000001</v>
      </c>
      <c r="FM58">
        <v>38.186999999999998</v>
      </c>
      <c r="FN58">
        <v>39.550375000000003</v>
      </c>
      <c r="FO58">
        <v>40.492125000000001</v>
      </c>
      <c r="FP58">
        <v>1155.5543749999999</v>
      </c>
      <c r="FQ58">
        <v>39.44</v>
      </c>
      <c r="FR58">
        <v>0</v>
      </c>
      <c r="FS58">
        <v>60.700000047683702</v>
      </c>
      <c r="FT58">
        <v>0</v>
      </c>
      <c r="FU58">
        <v>654.98199999999997</v>
      </c>
      <c r="FV58">
        <v>-178.124307825198</v>
      </c>
      <c r="FW58">
        <v>-2408.3401725385902</v>
      </c>
      <c r="FX58">
        <v>8232.6442307692305</v>
      </c>
      <c r="FY58">
        <v>15</v>
      </c>
      <c r="FZ58">
        <v>0</v>
      </c>
      <c r="GA58" t="s">
        <v>301</v>
      </c>
      <c r="GB58">
        <v>1677862641</v>
      </c>
      <c r="GC58">
        <v>1677862632</v>
      </c>
      <c r="GD58">
        <v>0</v>
      </c>
      <c r="GE58">
        <v>1.395</v>
      </c>
      <c r="GF58">
        <v>0.15</v>
      </c>
      <c r="GG58">
        <v>3.0830000000000002</v>
      </c>
      <c r="GH58">
        <v>0.99099999999999999</v>
      </c>
      <c r="GI58">
        <v>401</v>
      </c>
      <c r="GJ58">
        <v>15</v>
      </c>
      <c r="GK58">
        <v>0.55000000000000004</v>
      </c>
      <c r="GL58">
        <v>0.16</v>
      </c>
      <c r="GM58">
        <v>-12.673994285714301</v>
      </c>
      <c r="GN58">
        <v>-22.9650358441558</v>
      </c>
      <c r="GO58">
        <v>2.37230496172287</v>
      </c>
      <c r="GP58">
        <v>0</v>
      </c>
      <c r="GQ58">
        <v>668.51055882352898</v>
      </c>
      <c r="GR58">
        <v>-195.08239876749599</v>
      </c>
      <c r="GS58">
        <v>19.169331405676601</v>
      </c>
      <c r="GT58">
        <v>0</v>
      </c>
      <c r="GU58">
        <v>3.8206361904761899</v>
      </c>
      <c r="GV58">
        <v>4.5439706493506504</v>
      </c>
      <c r="GW58">
        <v>0.46763782476120602</v>
      </c>
      <c r="GX58">
        <v>0</v>
      </c>
      <c r="GY58">
        <v>0</v>
      </c>
      <c r="GZ58">
        <v>3</v>
      </c>
      <c r="HA58" t="s">
        <v>312</v>
      </c>
      <c r="HB58">
        <v>2.86578</v>
      </c>
      <c r="HC58">
        <v>2.75943</v>
      </c>
      <c r="HD58">
        <v>8.5986599999999996E-2</v>
      </c>
      <c r="HE58">
        <v>8.7989399999999995E-2</v>
      </c>
      <c r="HF58">
        <v>0.12064999999999999</v>
      </c>
      <c r="HG58">
        <v>0.108059</v>
      </c>
      <c r="HH58">
        <v>25001</v>
      </c>
      <c r="HI58">
        <v>19644.3</v>
      </c>
      <c r="HJ58">
        <v>28655.1</v>
      </c>
      <c r="HK58">
        <v>22525.200000000001</v>
      </c>
      <c r="HL58">
        <v>41264.1</v>
      </c>
      <c r="HM58">
        <v>31845.7</v>
      </c>
      <c r="HN58">
        <v>53457.1</v>
      </c>
      <c r="HO58">
        <v>40320.300000000003</v>
      </c>
      <c r="HP58">
        <v>1.50485</v>
      </c>
      <c r="HQ58">
        <v>2.5911300000000002</v>
      </c>
      <c r="HR58">
        <v>1.8626499999999999E-5</v>
      </c>
      <c r="HS58">
        <v>-0.21648000000000001</v>
      </c>
      <c r="HT58">
        <v>29.096800000000002</v>
      </c>
      <c r="HU58">
        <v>28.4009</v>
      </c>
      <c r="HV58">
        <v>43.475000000000001</v>
      </c>
      <c r="HW58">
        <v>33.787999999999997</v>
      </c>
      <c r="HX58">
        <v>22.793500000000002</v>
      </c>
      <c r="HY58">
        <v>62.7</v>
      </c>
      <c r="HZ58">
        <v>0</v>
      </c>
      <c r="IA58">
        <v>2</v>
      </c>
      <c r="IB58">
        <v>0.11465400000000001</v>
      </c>
      <c r="IC58">
        <v>0</v>
      </c>
      <c r="ID58">
        <v>20.264199999999999</v>
      </c>
      <c r="IE58">
        <v>5.2476900000000004</v>
      </c>
      <c r="IF58">
        <v>11.9857</v>
      </c>
      <c r="IG58">
        <v>4.9817</v>
      </c>
      <c r="IH58">
        <v>3.29793</v>
      </c>
      <c r="II58">
        <v>9999</v>
      </c>
      <c r="IJ58">
        <v>9999</v>
      </c>
      <c r="IK58">
        <v>9999</v>
      </c>
      <c r="IL58">
        <v>999.9</v>
      </c>
      <c r="IM58">
        <v>4.9704100000000002</v>
      </c>
      <c r="IN58">
        <v>1.87469</v>
      </c>
      <c r="IO58">
        <v>1.8708800000000001</v>
      </c>
      <c r="IP58">
        <v>1.87462</v>
      </c>
      <c r="IQ58">
        <v>1.87056</v>
      </c>
      <c r="IR58">
        <v>1.8737600000000001</v>
      </c>
      <c r="IS58">
        <v>1.8757900000000001</v>
      </c>
      <c r="IT58">
        <v>1.87425</v>
      </c>
      <c r="IU58">
        <v>0</v>
      </c>
      <c r="IV58">
        <v>0</v>
      </c>
      <c r="IW58">
        <v>0</v>
      </c>
      <c r="IX58">
        <v>0</v>
      </c>
      <c r="IY58" t="s">
        <v>303</v>
      </c>
      <c r="IZ58" t="s">
        <v>304</v>
      </c>
      <c r="JA58" t="s">
        <v>305</v>
      </c>
      <c r="JB58" t="s">
        <v>305</v>
      </c>
      <c r="JC58" t="s">
        <v>305</v>
      </c>
      <c r="JD58" t="s">
        <v>305</v>
      </c>
      <c r="JE58">
        <v>0</v>
      </c>
      <c r="JF58">
        <v>100</v>
      </c>
      <c r="JG58">
        <v>100</v>
      </c>
      <c r="JH58">
        <v>6.5000000000000002E-2</v>
      </c>
      <c r="JI58">
        <v>1.1399999999999999</v>
      </c>
      <c r="JJ58">
        <v>-1.7656370177874501</v>
      </c>
      <c r="JK58">
        <v>4.0017307436777299E-3</v>
      </c>
      <c r="JL58">
        <v>2.1349243257305E-6</v>
      </c>
      <c r="JM58">
        <v>-3.5662565932405798E-10</v>
      </c>
      <c r="JN58">
        <v>1.13992948613311</v>
      </c>
      <c r="JO58">
        <v>0</v>
      </c>
      <c r="JP58">
        <v>0</v>
      </c>
      <c r="JQ58">
        <v>0</v>
      </c>
      <c r="JR58">
        <v>2</v>
      </c>
      <c r="JS58">
        <v>2028</v>
      </c>
      <c r="JT58">
        <v>2</v>
      </c>
      <c r="JU58">
        <v>24</v>
      </c>
      <c r="JV58">
        <v>70121.8</v>
      </c>
      <c r="JW58">
        <v>70122</v>
      </c>
      <c r="JX58">
        <v>1.33545</v>
      </c>
      <c r="JY58">
        <v>2.4401899999999999</v>
      </c>
      <c r="JZ58">
        <v>2.1484399999999999</v>
      </c>
      <c r="KA58">
        <v>2.6245099999999999</v>
      </c>
      <c r="KB58">
        <v>2.2497600000000002</v>
      </c>
      <c r="KC58">
        <v>2.4084500000000002</v>
      </c>
      <c r="KD58">
        <v>37.940600000000003</v>
      </c>
      <c r="KE58">
        <v>14.7362</v>
      </c>
      <c r="KF58">
        <v>18</v>
      </c>
      <c r="KG58">
        <v>256.39499999999998</v>
      </c>
      <c r="KH58">
        <v>1127.06</v>
      </c>
      <c r="KI58">
        <v>30.2501</v>
      </c>
      <c r="KJ58">
        <v>29.15</v>
      </c>
      <c r="KK58">
        <v>29.9999</v>
      </c>
      <c r="KL58">
        <v>29.015699999999999</v>
      </c>
      <c r="KM58">
        <v>28.885899999999999</v>
      </c>
      <c r="KN58">
        <v>26.755700000000001</v>
      </c>
      <c r="KO58">
        <v>-30</v>
      </c>
      <c r="KP58">
        <v>-30</v>
      </c>
      <c r="KQ58">
        <v>-999.9</v>
      </c>
      <c r="KR58">
        <v>400</v>
      </c>
      <c r="KS58">
        <v>0</v>
      </c>
      <c r="KT58">
        <v>101.7</v>
      </c>
      <c r="KU58">
        <v>86.561899999999994</v>
      </c>
    </row>
    <row r="59" spans="1:307" s="4" customFormat="1" x14ac:dyDescent="0.35">
      <c r="A59">
        <f t="shared" si="99"/>
        <v>17</v>
      </c>
      <c r="B59" s="4">
        <v>10</v>
      </c>
      <c r="C59" s="4" t="s">
        <v>523</v>
      </c>
      <c r="D59" t="s">
        <v>525</v>
      </c>
      <c r="E59" s="4">
        <v>2</v>
      </c>
      <c r="F59" s="4">
        <v>1</v>
      </c>
      <c r="G59">
        <v>58</v>
      </c>
      <c r="H59" s="4">
        <v>1682070066</v>
      </c>
      <c r="I59" s="4">
        <v>801.90000009536698</v>
      </c>
      <c r="J59" s="4" t="s">
        <v>476</v>
      </c>
      <c r="K59" s="4" t="s">
        <v>477</v>
      </c>
      <c r="L59" s="6">
        <f t="shared" si="47"/>
        <v>1.3425925925926174E-3</v>
      </c>
      <c r="M59" s="4">
        <v>15</v>
      </c>
      <c r="N59" s="4">
        <v>1.5974580775940799</v>
      </c>
      <c r="O59" s="4">
        <v>-21.695693827539579</v>
      </c>
      <c r="P59" s="5">
        <v>0.84823711026177406</v>
      </c>
      <c r="Q59" s="4">
        <v>0.14819686336721591</v>
      </c>
      <c r="R59" s="4">
        <v>0.91406208366104547</v>
      </c>
      <c r="S59" s="4">
        <v>1682070057.5</v>
      </c>
      <c r="T59" s="4">
        <v>2.016722090621142E-3</v>
      </c>
      <c r="U59" s="4">
        <v>2.0167220906211418</v>
      </c>
      <c r="V59" s="4">
        <v>3.221628993925163</v>
      </c>
      <c r="W59" s="4">
        <v>425.41924999999998</v>
      </c>
      <c r="X59" s="4">
        <v>360.85639526973119</v>
      </c>
      <c r="Y59" s="4">
        <v>36.383082862458757</v>
      </c>
      <c r="Z59" s="4">
        <v>42.892585601720015</v>
      </c>
      <c r="AA59" s="5">
        <v>3.221628993925163</v>
      </c>
      <c r="AB59" s="5">
        <v>0.10106750794811485</v>
      </c>
      <c r="AC59" s="4">
        <v>3.0225157488265482</v>
      </c>
      <c r="AD59" s="4">
        <v>9.9226890961990305E-2</v>
      </c>
      <c r="AE59" s="4">
        <v>6.2179386928649882E-2</v>
      </c>
      <c r="AF59" s="4">
        <v>193.80119119311914</v>
      </c>
      <c r="AG59" s="4">
        <v>31.273249201065287</v>
      </c>
      <c r="AH59" s="4">
        <v>30.63896875</v>
      </c>
      <c r="AI59" s="4">
        <v>4.4193394276085893</v>
      </c>
      <c r="AJ59" s="4">
        <v>55.097894940207382</v>
      </c>
      <c r="AK59" s="4">
        <v>2.4398559777347235</v>
      </c>
      <c r="AL59" s="4">
        <v>4.4282199535616966</v>
      </c>
      <c r="AM59" s="4">
        <v>1.9794834498738658</v>
      </c>
      <c r="AN59" s="5">
        <v>-88.937444196392363</v>
      </c>
      <c r="AO59" s="5">
        <v>5.7225957137253634</v>
      </c>
      <c r="AP59" s="5">
        <v>0.42372449291868308</v>
      </c>
      <c r="AQ59" s="4">
        <v>111.01006720337084</v>
      </c>
      <c r="AR59" s="4">
        <v>-34.985382776032758</v>
      </c>
      <c r="AS59" s="4">
        <v>1.612549617179047</v>
      </c>
      <c r="AT59" s="4">
        <v>409.429099188333</v>
      </c>
      <c r="AU59" s="4">
        <v>421.84171515151502</v>
      </c>
      <c r="AV59" s="4">
        <v>-1.5087096621571301</v>
      </c>
      <c r="AW59" s="4">
        <v>66.594338120395093</v>
      </c>
      <c r="AX59" s="5">
        <v>2.0167220906211418</v>
      </c>
      <c r="AY59" s="4">
        <v>23.028085381503502</v>
      </c>
      <c r="AZ59" s="4">
        <v>24.320339860139899</v>
      </c>
      <c r="BA59" s="4">
        <v>1.46564615384629E-2</v>
      </c>
      <c r="BB59" s="4">
        <v>77.180000000000007</v>
      </c>
      <c r="BC59" s="4">
        <v>5</v>
      </c>
      <c r="BD59" s="4">
        <v>2</v>
      </c>
      <c r="BE59" s="4">
        <v>1</v>
      </c>
      <c r="BF59" s="4">
        <v>0</v>
      </c>
      <c r="BG59" s="4">
        <v>52598.570304261411</v>
      </c>
      <c r="BH59" s="4" t="s">
        <v>297</v>
      </c>
      <c r="BI59" s="4">
        <v>10288.9</v>
      </c>
      <c r="BJ59" s="4">
        <v>1.016</v>
      </c>
      <c r="BK59" s="4">
        <v>4.5720000000000001</v>
      </c>
      <c r="BL59" s="4">
        <v>0.77777777777777779</v>
      </c>
      <c r="BM59" s="4">
        <v>-1</v>
      </c>
      <c r="BN59" s="4" t="s">
        <v>478</v>
      </c>
      <c r="BO59" s="4">
        <v>10242.700000000001</v>
      </c>
      <c r="BP59" s="4">
        <v>938.48415384615396</v>
      </c>
      <c r="BQ59" s="4">
        <v>928.15</v>
      </c>
      <c r="BR59" s="4">
        <v>-1.1134141944894704E-2</v>
      </c>
      <c r="BS59" s="4">
        <v>0.5</v>
      </c>
      <c r="BT59" s="4">
        <v>1009.170131447212</v>
      </c>
      <c r="BU59" s="4">
        <v>3.221628993925163</v>
      </c>
      <c r="BV59" s="4">
        <v>-5.6181217450406526</v>
      </c>
      <c r="BW59" s="4">
        <v>4.1832678776085926E-3</v>
      </c>
      <c r="BX59" s="4">
        <v>-0.99507407207886656</v>
      </c>
      <c r="BY59" s="4">
        <v>1.3044498212011508</v>
      </c>
      <c r="BZ59" s="4" t="s">
        <v>299</v>
      </c>
      <c r="CA59" s="4">
        <v>0</v>
      </c>
      <c r="CB59" s="4">
        <v>1.3044498212011508</v>
      </c>
      <c r="CC59" s="4">
        <v>0.99859457003587659</v>
      </c>
      <c r="CD59" s="4">
        <v>-1.1149812225090155E-2</v>
      </c>
      <c r="CE59" s="4">
        <v>-282.65151243660688</v>
      </c>
      <c r="CF59" s="4">
        <v>-1.1146343296820073E-2</v>
      </c>
      <c r="CG59" s="4">
        <v>-259.72384701912262</v>
      </c>
      <c r="CH59" s="4">
        <v>-1.549772631092237E-5</v>
      </c>
      <c r="CI59" s="4">
        <v>1.0000154977263109</v>
      </c>
      <c r="CJ59" s="4">
        <v>666</v>
      </c>
      <c r="CK59" s="4">
        <v>290</v>
      </c>
      <c r="CL59" s="4">
        <v>928.15</v>
      </c>
      <c r="CM59" s="4">
        <v>45</v>
      </c>
      <c r="CN59" s="4">
        <v>10242.700000000001</v>
      </c>
      <c r="CO59" s="4">
        <v>924.11</v>
      </c>
      <c r="CP59" s="4">
        <v>4.04</v>
      </c>
      <c r="CQ59" s="4">
        <v>300</v>
      </c>
      <c r="CR59" s="4">
        <v>24.1</v>
      </c>
      <c r="CS59" s="4">
        <v>919.96812915144801</v>
      </c>
      <c r="CT59" s="4">
        <v>1.3607671748933601</v>
      </c>
      <c r="CU59" s="4">
        <v>4.2420077673299703</v>
      </c>
      <c r="CV59" s="4">
        <v>1.2263094115397599</v>
      </c>
      <c r="CW59" s="4">
        <v>0.299401498473509</v>
      </c>
      <c r="CX59" s="4">
        <v>-7.4561165739710803E-3</v>
      </c>
      <c r="CY59" s="4">
        <v>290</v>
      </c>
      <c r="CZ59" s="4">
        <v>925.61</v>
      </c>
      <c r="DA59" s="4">
        <v>795</v>
      </c>
      <c r="DB59" s="4">
        <v>10183.4</v>
      </c>
      <c r="DC59" s="4">
        <v>924.13</v>
      </c>
      <c r="DD59" s="4">
        <v>1.48</v>
      </c>
      <c r="DR59">
        <v>1199.984375</v>
      </c>
      <c r="DS59">
        <v>1009.170131447212</v>
      </c>
      <c r="DT59">
        <v>0.8409860598786647</v>
      </c>
      <c r="DU59">
        <v>0.16150309556582279</v>
      </c>
      <c r="DV59">
        <v>2</v>
      </c>
      <c r="DW59">
        <v>0.5</v>
      </c>
      <c r="DX59" t="s">
        <v>300</v>
      </c>
      <c r="DY59">
        <v>2</v>
      </c>
      <c r="DZ59" t="b">
        <v>1</v>
      </c>
      <c r="EA59">
        <v>1682070057.5</v>
      </c>
      <c r="EB59">
        <v>425.41924999999998</v>
      </c>
      <c r="EC59">
        <v>399.97731249999998</v>
      </c>
      <c r="ED59">
        <v>24.199093749999999</v>
      </c>
      <c r="EE59">
        <v>23.031912500000001</v>
      </c>
      <c r="EF59">
        <v>425.12493749999999</v>
      </c>
      <c r="EG59">
        <v>23.067062499999999</v>
      </c>
      <c r="EH59">
        <v>269.628625</v>
      </c>
      <c r="EI59">
        <v>100.72425</v>
      </c>
      <c r="EJ59">
        <v>0.10002065</v>
      </c>
      <c r="EK59">
        <v>30.674087499999999</v>
      </c>
      <c r="EL59">
        <v>30.63896875</v>
      </c>
      <c r="EM59">
        <v>24.314599999999999</v>
      </c>
      <c r="EN59">
        <v>0</v>
      </c>
      <c r="EO59">
        <v>0</v>
      </c>
      <c r="EP59">
        <v>9996.5956249999999</v>
      </c>
      <c r="EQ59">
        <v>0</v>
      </c>
      <c r="ER59">
        <v>194.5534375</v>
      </c>
      <c r="ES59">
        <v>25.441868750000001</v>
      </c>
      <c r="ET59">
        <v>435.96837499999998</v>
      </c>
      <c r="EU59">
        <v>409.40687500000001</v>
      </c>
      <c r="EV59">
        <v>1.167178125</v>
      </c>
      <c r="EW59">
        <v>399.97731249999998</v>
      </c>
      <c r="EX59">
        <v>23.031912500000001</v>
      </c>
      <c r="EY59">
        <v>2.4374362500000002</v>
      </c>
      <c r="EZ59">
        <v>2.3198724999999998</v>
      </c>
      <c r="FA59">
        <v>20.61455625</v>
      </c>
      <c r="FB59">
        <v>19.815031250000001</v>
      </c>
      <c r="FC59">
        <v>1199.984375</v>
      </c>
      <c r="FD59">
        <v>0.96699262500000005</v>
      </c>
      <c r="FE59">
        <v>3.3007268749999999E-2</v>
      </c>
      <c r="FF59">
        <v>0</v>
      </c>
      <c r="FG59">
        <v>943.63400000000001</v>
      </c>
      <c r="FH59">
        <v>4.9997999999999996</v>
      </c>
      <c r="FI59">
        <v>11548.03125</v>
      </c>
      <c r="FJ59">
        <v>11590</v>
      </c>
      <c r="FK59">
        <v>37.573812500000003</v>
      </c>
      <c r="FL59">
        <v>39.398249999999997</v>
      </c>
      <c r="FM59">
        <v>38.034875</v>
      </c>
      <c r="FN59">
        <v>39.311999999999998</v>
      </c>
      <c r="FO59">
        <v>40.308124999999997</v>
      </c>
      <c r="FP59">
        <v>1155.5425</v>
      </c>
      <c r="FQ59">
        <v>39.441875000000003</v>
      </c>
      <c r="FR59">
        <v>0</v>
      </c>
      <c r="FS59">
        <v>114.700000047684</v>
      </c>
      <c r="FT59">
        <v>0</v>
      </c>
      <c r="FU59">
        <v>938.48415384615396</v>
      </c>
      <c r="FV59">
        <v>-295.218529520228</v>
      </c>
      <c r="FW59">
        <v>-3681.5350378216999</v>
      </c>
      <c r="FX59">
        <v>11484.9653846154</v>
      </c>
      <c r="FY59">
        <v>15</v>
      </c>
      <c r="FZ59">
        <v>0</v>
      </c>
      <c r="GA59" t="s">
        <v>301</v>
      </c>
      <c r="GB59">
        <v>1677862641</v>
      </c>
      <c r="GC59">
        <v>1677862632</v>
      </c>
      <c r="GD59">
        <v>0</v>
      </c>
      <c r="GE59">
        <v>1.395</v>
      </c>
      <c r="GF59">
        <v>0.15</v>
      </c>
      <c r="GG59">
        <v>3.0830000000000002</v>
      </c>
      <c r="GH59">
        <v>0.99099999999999999</v>
      </c>
      <c r="GI59">
        <v>401</v>
      </c>
      <c r="GJ59">
        <v>15</v>
      </c>
      <c r="GK59">
        <v>0.55000000000000004</v>
      </c>
      <c r="GL59">
        <v>0.16</v>
      </c>
      <c r="GM59">
        <v>36.727766666666703</v>
      </c>
      <c r="GN59">
        <v>-185.01436363636401</v>
      </c>
      <c r="GO59">
        <v>19.1281307378459</v>
      </c>
      <c r="GP59">
        <v>0</v>
      </c>
      <c r="GQ59">
        <v>961.08129411764696</v>
      </c>
      <c r="GR59">
        <v>-325.391016174659</v>
      </c>
      <c r="GS59">
        <v>31.9825666211797</v>
      </c>
      <c r="GT59">
        <v>0</v>
      </c>
      <c r="GU59">
        <v>1.0764722380952401</v>
      </c>
      <c r="GV59">
        <v>1.51027394805195</v>
      </c>
      <c r="GW59">
        <v>0.154304203225442</v>
      </c>
      <c r="GX59">
        <v>0</v>
      </c>
      <c r="GY59">
        <v>0</v>
      </c>
      <c r="GZ59">
        <v>3</v>
      </c>
      <c r="HA59" t="s">
        <v>312</v>
      </c>
      <c r="HB59">
        <v>2.8621500000000002</v>
      </c>
      <c r="HC59">
        <v>2.7592500000000002</v>
      </c>
      <c r="HD59">
        <v>9.0452500000000005E-2</v>
      </c>
      <c r="HE59">
        <v>8.8013499999999995E-2</v>
      </c>
      <c r="HF59">
        <v>0.109971</v>
      </c>
      <c r="HG59">
        <v>0.107679</v>
      </c>
      <c r="HH59">
        <v>24884.9</v>
      </c>
      <c r="HI59">
        <v>19642.099999999999</v>
      </c>
      <c r="HJ59">
        <v>28661.7</v>
      </c>
      <c r="HK59">
        <v>22523</v>
      </c>
      <c r="HL59">
        <v>41772.400000000001</v>
      </c>
      <c r="HM59">
        <v>31857.4</v>
      </c>
      <c r="HN59">
        <v>53465.5</v>
      </c>
      <c r="HO59">
        <v>40317.699999999997</v>
      </c>
      <c r="HP59">
        <v>1.4910000000000001</v>
      </c>
      <c r="HQ59">
        <v>2.5928499999999999</v>
      </c>
      <c r="HR59">
        <v>0.12317699999999999</v>
      </c>
      <c r="HS59">
        <v>-0.205342</v>
      </c>
      <c r="HT59">
        <v>28.6648</v>
      </c>
      <c r="HU59">
        <v>27.662600000000001</v>
      </c>
      <c r="HV59">
        <v>42.991999999999997</v>
      </c>
      <c r="HW59">
        <v>33.948999999999998</v>
      </c>
      <c r="HX59">
        <v>22.740200000000002</v>
      </c>
      <c r="HY59">
        <v>63.13</v>
      </c>
      <c r="HZ59">
        <v>0</v>
      </c>
      <c r="IA59">
        <v>2</v>
      </c>
      <c r="IB59">
        <v>0.110958</v>
      </c>
      <c r="IC59">
        <v>0</v>
      </c>
      <c r="ID59">
        <v>20.263200000000001</v>
      </c>
      <c r="IE59">
        <v>5.2490399999999999</v>
      </c>
      <c r="IF59">
        <v>11.9854</v>
      </c>
      <c r="IG59">
        <v>4.9817999999999998</v>
      </c>
      <c r="IH59">
        <v>3.29793</v>
      </c>
      <c r="II59">
        <v>9999</v>
      </c>
      <c r="IJ59">
        <v>9999</v>
      </c>
      <c r="IK59">
        <v>9999</v>
      </c>
      <c r="IL59">
        <v>999.9</v>
      </c>
      <c r="IM59">
        <v>4.9703799999999996</v>
      </c>
      <c r="IN59">
        <v>1.87469</v>
      </c>
      <c r="IO59">
        <v>1.87086</v>
      </c>
      <c r="IP59">
        <v>1.87456</v>
      </c>
      <c r="IQ59">
        <v>1.87056</v>
      </c>
      <c r="IR59">
        <v>1.87371</v>
      </c>
      <c r="IS59">
        <v>1.8757999999999999</v>
      </c>
      <c r="IT59">
        <v>1.87425</v>
      </c>
      <c r="IU59">
        <v>0</v>
      </c>
      <c r="IV59">
        <v>0</v>
      </c>
      <c r="IW59">
        <v>0</v>
      </c>
      <c r="IX59">
        <v>0</v>
      </c>
      <c r="IY59" t="s">
        <v>303</v>
      </c>
      <c r="IZ59" t="s">
        <v>304</v>
      </c>
      <c r="JA59" t="s">
        <v>305</v>
      </c>
      <c r="JB59" t="s">
        <v>305</v>
      </c>
      <c r="JC59" t="s">
        <v>305</v>
      </c>
      <c r="JD59" t="s">
        <v>305</v>
      </c>
      <c r="JE59">
        <v>0</v>
      </c>
      <c r="JF59">
        <v>100</v>
      </c>
      <c r="JG59">
        <v>100</v>
      </c>
      <c r="JH59">
        <v>0.21099999999999999</v>
      </c>
      <c r="JI59">
        <v>1.1342000000000001</v>
      </c>
      <c r="JJ59">
        <v>-1.7656370177874501</v>
      </c>
      <c r="JK59">
        <v>4.0017307436777299E-3</v>
      </c>
      <c r="JL59">
        <v>2.1349243257305E-6</v>
      </c>
      <c r="JM59">
        <v>-3.5662565932405798E-10</v>
      </c>
      <c r="JN59">
        <v>0.442181787969469</v>
      </c>
      <c r="JO59">
        <v>5.99824452263635E-2</v>
      </c>
      <c r="JP59">
        <v>-2.0351725269219302E-3</v>
      </c>
      <c r="JQ59">
        <v>3.1702326575559498E-5</v>
      </c>
      <c r="JR59">
        <v>2</v>
      </c>
      <c r="JS59">
        <v>2028</v>
      </c>
      <c r="JT59">
        <v>2</v>
      </c>
      <c r="JU59">
        <v>24</v>
      </c>
      <c r="JV59">
        <v>70123.8</v>
      </c>
      <c r="JW59">
        <v>70123.899999999994</v>
      </c>
      <c r="JX59">
        <v>1.33545</v>
      </c>
      <c r="JY59">
        <v>2.4450699999999999</v>
      </c>
      <c r="JZ59">
        <v>2.1484399999999999</v>
      </c>
      <c r="KA59">
        <v>2.6208499999999999</v>
      </c>
      <c r="KB59">
        <v>2.2497600000000002</v>
      </c>
      <c r="KC59">
        <v>2.4877899999999999</v>
      </c>
      <c r="KD59">
        <v>37.9649</v>
      </c>
      <c r="KE59">
        <v>14.727399999999999</v>
      </c>
      <c r="KF59">
        <v>18</v>
      </c>
      <c r="KG59">
        <v>251.011</v>
      </c>
      <c r="KH59">
        <v>1128.55</v>
      </c>
      <c r="KI59">
        <v>30.1433</v>
      </c>
      <c r="KJ59">
        <v>29.087499999999999</v>
      </c>
      <c r="KK59">
        <v>29.9999</v>
      </c>
      <c r="KL59">
        <v>28.961200000000002</v>
      </c>
      <c r="KM59">
        <v>28.845099999999999</v>
      </c>
      <c r="KN59">
        <v>26.773299999999999</v>
      </c>
      <c r="KO59">
        <v>-30</v>
      </c>
      <c r="KP59">
        <v>-30</v>
      </c>
      <c r="KQ59">
        <v>-999.9</v>
      </c>
      <c r="KR59">
        <v>400</v>
      </c>
      <c r="KS59">
        <v>0</v>
      </c>
      <c r="KT59">
        <v>101.71899999999999</v>
      </c>
      <c r="KU59">
        <v>86.555300000000003</v>
      </c>
    </row>
    <row r="60" spans="1:307" s="4" customFormat="1" x14ac:dyDescent="0.35">
      <c r="A60">
        <f t="shared" si="99"/>
        <v>17</v>
      </c>
      <c r="B60" s="4">
        <v>10</v>
      </c>
      <c r="C60" s="4" t="s">
        <v>523</v>
      </c>
      <c r="D60" t="s">
        <v>525</v>
      </c>
      <c r="E60" s="4">
        <v>2</v>
      </c>
      <c r="F60" s="4">
        <v>2</v>
      </c>
      <c r="G60">
        <v>59</v>
      </c>
      <c r="H60" s="4">
        <v>1682070242</v>
      </c>
      <c r="I60" s="4">
        <v>977.90000009536698</v>
      </c>
      <c r="J60" s="4" t="s">
        <v>479</v>
      </c>
      <c r="K60" s="4" t="s">
        <v>480</v>
      </c>
      <c r="L60" s="6">
        <f t="shared" si="47"/>
        <v>2.0370370370369484E-3</v>
      </c>
      <c r="M60" s="4">
        <v>15</v>
      </c>
      <c r="N60" s="4">
        <v>2.5061984108728237</v>
      </c>
      <c r="O60" s="4">
        <v>2.42574415621886</v>
      </c>
      <c r="P60" s="5">
        <v>0.79960993311650752</v>
      </c>
      <c r="Q60" s="4">
        <v>0.59214111264982239</v>
      </c>
      <c r="R60" s="4">
        <v>0.96951429702224423</v>
      </c>
      <c r="S60" s="4">
        <v>1682070233.5</v>
      </c>
      <c r="T60" s="4">
        <v>5.1361417879334887E-3</v>
      </c>
      <c r="U60" s="4">
        <v>5.1361417879334885</v>
      </c>
      <c r="V60" s="4">
        <v>12.872190386936413</v>
      </c>
      <c r="W60" s="4">
        <v>389.72062499999998</v>
      </c>
      <c r="X60" s="4">
        <v>311.62448289037349</v>
      </c>
      <c r="Y60" s="4">
        <v>31.417407007121387</v>
      </c>
      <c r="Z60" s="4">
        <v>39.290916365522065</v>
      </c>
      <c r="AA60" s="5">
        <v>12.872190386936413</v>
      </c>
      <c r="AB60" s="5">
        <v>0.31548953213152237</v>
      </c>
      <c r="AC60" s="4">
        <v>3.0225580739404547</v>
      </c>
      <c r="AD60" s="4">
        <v>0.29827013670948554</v>
      </c>
      <c r="AE60" s="4">
        <v>0.18788756971552042</v>
      </c>
      <c r="AF60" s="4">
        <v>193.79626913048847</v>
      </c>
      <c r="AG60" s="4">
        <v>30.406491560833146</v>
      </c>
      <c r="AH60" s="4">
        <v>30.4023875</v>
      </c>
      <c r="AI60" s="4">
        <v>4.3599180962683377</v>
      </c>
      <c r="AJ60" s="4">
        <v>60.903023921767918</v>
      </c>
      <c r="AK60" s="4">
        <v>2.6845046825012195</v>
      </c>
      <c r="AL60" s="4">
        <v>4.4078347997130001</v>
      </c>
      <c r="AM60" s="4">
        <v>1.6754134137671182</v>
      </c>
      <c r="AN60" s="5">
        <v>-226.50385284786685</v>
      </c>
      <c r="AO60" s="5">
        <v>31.12284236757213</v>
      </c>
      <c r="AP60" s="5">
        <v>2.3008211138725954</v>
      </c>
      <c r="AQ60" s="4">
        <v>0.71607976406633256</v>
      </c>
      <c r="AR60" s="4">
        <v>11.988223348092809</v>
      </c>
      <c r="AS60" s="4">
        <v>4.9420806878411732</v>
      </c>
      <c r="AT60" s="4">
        <v>409.45618209360498</v>
      </c>
      <c r="AU60" s="4">
        <v>400.04780606060598</v>
      </c>
      <c r="AV60" s="4">
        <v>-3.32327884906813E-2</v>
      </c>
      <c r="AW60" s="4">
        <v>66.594610924247903</v>
      </c>
      <c r="AX60" s="5">
        <v>5.1361417879334885</v>
      </c>
      <c r="AY60" s="4">
        <v>23.077067631888099</v>
      </c>
      <c r="AZ60" s="4">
        <v>26.682379020978999</v>
      </c>
      <c r="BA60" s="4">
        <v>7.7359580419609697E-3</v>
      </c>
      <c r="BB60" s="4">
        <v>77.180000000000007</v>
      </c>
      <c r="BC60" s="4">
        <v>3</v>
      </c>
      <c r="BD60" s="4">
        <v>1</v>
      </c>
      <c r="BE60" s="4">
        <v>1</v>
      </c>
      <c r="BF60" s="4">
        <v>0</v>
      </c>
      <c r="BG60" s="4">
        <v>52613.714888202354</v>
      </c>
      <c r="BH60" s="4" t="s">
        <v>297</v>
      </c>
      <c r="BI60" s="4">
        <v>10288.9</v>
      </c>
      <c r="BJ60" s="4">
        <v>1.016</v>
      </c>
      <c r="BK60" s="4">
        <v>4.5720000000000001</v>
      </c>
      <c r="BL60" s="4">
        <v>0.77777777777777779</v>
      </c>
      <c r="BM60" s="4">
        <v>-1</v>
      </c>
      <c r="BN60" s="4" t="s">
        <v>481</v>
      </c>
      <c r="BO60" s="4">
        <v>10115.299999999999</v>
      </c>
      <c r="BP60" s="4">
        <v>649.15769230769195</v>
      </c>
      <c r="BQ60" s="4">
        <v>790.33210841337598</v>
      </c>
      <c r="BR60" s="4">
        <v>0.17862669958974264</v>
      </c>
      <c r="BS60" s="4">
        <v>0.5</v>
      </c>
      <c r="BT60" s="4">
        <v>1009.1481751971443</v>
      </c>
      <c r="BU60" s="4">
        <v>12.872190386936413</v>
      </c>
      <c r="BV60" s="4">
        <v>90.130403966238632</v>
      </c>
      <c r="BW60" s="4">
        <v>1.3746435585860702E-2</v>
      </c>
      <c r="BX60" s="4">
        <v>-0.99421509014839538</v>
      </c>
      <c r="BY60" s="4">
        <v>1.3041302069480145</v>
      </c>
      <c r="BZ60" s="4" t="s">
        <v>299</v>
      </c>
      <c r="CA60" s="4">
        <v>0</v>
      </c>
      <c r="CB60" s="4">
        <v>1.3041302069480145</v>
      </c>
      <c r="CC60" s="4">
        <v>0.99834989595757906</v>
      </c>
      <c r="CD60" s="4">
        <v>0.17892193940523302</v>
      </c>
      <c r="CE60" s="4">
        <v>-240.45024991020995</v>
      </c>
      <c r="CF60" s="4">
        <v>0.17885662613608919</v>
      </c>
      <c r="CG60" s="4">
        <v>-220.96740956506636</v>
      </c>
      <c r="CH60" s="4">
        <v>3.594465699614445E-4</v>
      </c>
      <c r="CI60" s="4">
        <v>0.99964055343003855</v>
      </c>
      <c r="CJ60" s="4">
        <v>667</v>
      </c>
      <c r="CK60" s="4">
        <v>290</v>
      </c>
      <c r="CL60" s="4">
        <v>771.2</v>
      </c>
      <c r="CM60" s="4">
        <v>95</v>
      </c>
      <c r="CN60" s="4">
        <v>10115.299999999999</v>
      </c>
      <c r="CO60" s="4">
        <v>768.99</v>
      </c>
      <c r="CP60" s="4">
        <v>2.21</v>
      </c>
      <c r="CQ60" s="4">
        <v>300</v>
      </c>
      <c r="CR60" s="4">
        <v>24.1</v>
      </c>
      <c r="CS60" s="4">
        <v>790.33210841337598</v>
      </c>
      <c r="CT60" s="4">
        <v>1.47754885004592</v>
      </c>
      <c r="CU60" s="4">
        <v>-21.588537622750898</v>
      </c>
      <c r="CV60" s="4">
        <v>1.31635180516816</v>
      </c>
      <c r="CW60" s="4">
        <v>0.90571411844739003</v>
      </c>
      <c r="CX60" s="4">
        <v>-7.3652424916573903E-3</v>
      </c>
      <c r="CY60" s="4">
        <v>290</v>
      </c>
      <c r="CZ60" s="4">
        <v>770.47</v>
      </c>
      <c r="DA60" s="4">
        <v>845</v>
      </c>
      <c r="DB60" s="4">
        <v>10070.299999999999</v>
      </c>
      <c r="DC60" s="4">
        <v>768.89</v>
      </c>
      <c r="DD60" s="4">
        <v>1.58</v>
      </c>
      <c r="DR60">
        <v>1199.95875</v>
      </c>
      <c r="DS60">
        <v>1009.1481751971443</v>
      </c>
      <c r="DT60">
        <v>0.84098572154846507</v>
      </c>
      <c r="DU60">
        <v>0.16150244258853771</v>
      </c>
      <c r="DV60">
        <v>2</v>
      </c>
      <c r="DW60">
        <v>0.5</v>
      </c>
      <c r="DX60" t="s">
        <v>300</v>
      </c>
      <c r="DY60">
        <v>2</v>
      </c>
      <c r="DZ60" t="b">
        <v>1</v>
      </c>
      <c r="EA60">
        <v>1682070233.5</v>
      </c>
      <c r="EB60">
        <v>389.72062499999998</v>
      </c>
      <c r="EC60">
        <v>400.00031250000001</v>
      </c>
      <c r="ED60">
        <v>26.62719375</v>
      </c>
      <c r="EE60">
        <v>23.073262499999998</v>
      </c>
      <c r="EF60">
        <v>389.62406249999998</v>
      </c>
      <c r="EG60">
        <v>25.4539875</v>
      </c>
      <c r="EH60">
        <v>270.71356250000002</v>
      </c>
      <c r="EI60">
        <v>100.7181875</v>
      </c>
      <c r="EJ60">
        <v>9.9972599999999995E-2</v>
      </c>
      <c r="EK60">
        <v>30.59338125</v>
      </c>
      <c r="EL60">
        <v>30.4023875</v>
      </c>
      <c r="EM60">
        <v>27.512731250000002</v>
      </c>
      <c r="EN60">
        <v>0</v>
      </c>
      <c r="EO60">
        <v>0</v>
      </c>
      <c r="EP60">
        <v>9997.453125</v>
      </c>
      <c r="EQ60">
        <v>0</v>
      </c>
      <c r="ER60">
        <v>732.88750000000005</v>
      </c>
      <c r="ES60">
        <v>-10.279549375</v>
      </c>
      <c r="ET60">
        <v>400.38175000000001</v>
      </c>
      <c r="EU60">
        <v>409.44749999999999</v>
      </c>
      <c r="EV60">
        <v>3.5539231249999998</v>
      </c>
      <c r="EW60">
        <v>400.00031250000001</v>
      </c>
      <c r="EX60">
        <v>23.073262499999998</v>
      </c>
      <c r="EY60">
        <v>2.6818381250000001</v>
      </c>
      <c r="EZ60">
        <v>2.3238949999999998</v>
      </c>
      <c r="FA60">
        <v>22.174256249999999</v>
      </c>
      <c r="FB60">
        <v>19.842981250000001</v>
      </c>
      <c r="FC60">
        <v>1199.95875</v>
      </c>
      <c r="FD60">
        <v>0.96700437500000003</v>
      </c>
      <c r="FE60">
        <v>3.2995531250000001E-2</v>
      </c>
      <c r="FF60">
        <v>0</v>
      </c>
      <c r="FG60">
        <v>649.48343750000004</v>
      </c>
      <c r="FH60">
        <v>4.9997999999999996</v>
      </c>
      <c r="FI60">
        <v>8191.9393749999999</v>
      </c>
      <c r="FJ60">
        <v>11589.78125</v>
      </c>
      <c r="FK60">
        <v>37.515500000000003</v>
      </c>
      <c r="FL60">
        <v>39.347437499999998</v>
      </c>
      <c r="FM60">
        <v>38</v>
      </c>
      <c r="FN60">
        <v>39.25</v>
      </c>
      <c r="FO60">
        <v>40.186999999999998</v>
      </c>
      <c r="FP60">
        <v>1155.53125</v>
      </c>
      <c r="FQ60">
        <v>39.427500000000002</v>
      </c>
      <c r="FR60">
        <v>0</v>
      </c>
      <c r="FS60">
        <v>174.5</v>
      </c>
      <c r="FT60">
        <v>0</v>
      </c>
      <c r="FU60">
        <v>649.15769230769195</v>
      </c>
      <c r="FV60">
        <v>-117.81333372067699</v>
      </c>
      <c r="FW60">
        <v>-1234.35761217647</v>
      </c>
      <c r="FX60">
        <v>8191.0876923076903</v>
      </c>
      <c r="FY60">
        <v>15</v>
      </c>
      <c r="FZ60">
        <v>0</v>
      </c>
      <c r="GA60" t="s">
        <v>301</v>
      </c>
      <c r="GB60">
        <v>1677862641</v>
      </c>
      <c r="GC60">
        <v>1677862632</v>
      </c>
      <c r="GD60">
        <v>0</v>
      </c>
      <c r="GE60">
        <v>1.395</v>
      </c>
      <c r="GF60">
        <v>0.15</v>
      </c>
      <c r="GG60">
        <v>3.0830000000000002</v>
      </c>
      <c r="GH60">
        <v>0.99099999999999999</v>
      </c>
      <c r="GI60">
        <v>401</v>
      </c>
      <c r="GJ60">
        <v>15</v>
      </c>
      <c r="GK60">
        <v>0.55000000000000004</v>
      </c>
      <c r="GL60">
        <v>0.16</v>
      </c>
      <c r="GM60">
        <v>-10.106223</v>
      </c>
      <c r="GN60">
        <v>-4.3499657142857098</v>
      </c>
      <c r="GO60">
        <v>0.43011761125417802</v>
      </c>
      <c r="GP60">
        <v>0</v>
      </c>
      <c r="GQ60">
        <v>652.92944117647096</v>
      </c>
      <c r="GR60">
        <v>-96.198945728863094</v>
      </c>
      <c r="GS60">
        <v>15.606717586820601</v>
      </c>
      <c r="GT60">
        <v>0</v>
      </c>
      <c r="GU60">
        <v>3.5394364999999999</v>
      </c>
      <c r="GV60">
        <v>0.401274135338342</v>
      </c>
      <c r="GW60">
        <v>3.8977936230000697E-2</v>
      </c>
      <c r="GX60">
        <v>0</v>
      </c>
      <c r="GY60">
        <v>0</v>
      </c>
      <c r="GZ60">
        <v>3</v>
      </c>
      <c r="HA60" t="s">
        <v>312</v>
      </c>
      <c r="HB60">
        <v>2.86158</v>
      </c>
      <c r="HC60">
        <v>2.7593000000000001</v>
      </c>
      <c r="HD60">
        <v>8.6898400000000001E-2</v>
      </c>
      <c r="HE60">
        <v>8.8009599999999993E-2</v>
      </c>
      <c r="HF60">
        <v>0.11749900000000001</v>
      </c>
      <c r="HG60">
        <v>0.107874</v>
      </c>
      <c r="HH60">
        <v>24975.9</v>
      </c>
      <c r="HI60">
        <v>19637</v>
      </c>
      <c r="HJ60">
        <v>28654.400000000001</v>
      </c>
      <c r="HK60">
        <v>22516.9</v>
      </c>
      <c r="HL60">
        <v>41410.9</v>
      </c>
      <c r="HM60">
        <v>31842.7</v>
      </c>
      <c r="HN60">
        <v>53455.4</v>
      </c>
      <c r="HO60">
        <v>40308</v>
      </c>
      <c r="HP60">
        <v>1.49292</v>
      </c>
      <c r="HQ60">
        <v>2.5929799999999998</v>
      </c>
      <c r="HR60">
        <v>0.10168199999999999</v>
      </c>
      <c r="HS60">
        <v>-3.1136E-2</v>
      </c>
      <c r="HT60">
        <v>28.793700000000001</v>
      </c>
      <c r="HU60">
        <v>27.972300000000001</v>
      </c>
      <c r="HV60">
        <v>42.576999999999998</v>
      </c>
      <c r="HW60">
        <v>34.130000000000003</v>
      </c>
      <c r="HX60">
        <v>22.7514</v>
      </c>
      <c r="HY60">
        <v>62.78</v>
      </c>
      <c r="HZ60">
        <v>0</v>
      </c>
      <c r="IA60">
        <v>2</v>
      </c>
      <c r="IB60">
        <v>0.11419</v>
      </c>
      <c r="IC60">
        <v>0</v>
      </c>
      <c r="ID60">
        <v>20.265000000000001</v>
      </c>
      <c r="IE60">
        <v>5.2479899999999997</v>
      </c>
      <c r="IF60">
        <v>11.9857</v>
      </c>
      <c r="IG60">
        <v>4.9817499999999999</v>
      </c>
      <c r="IH60">
        <v>3.2979500000000002</v>
      </c>
      <c r="II60">
        <v>9999</v>
      </c>
      <c r="IJ60">
        <v>9999</v>
      </c>
      <c r="IK60">
        <v>9999</v>
      </c>
      <c r="IL60">
        <v>999.9</v>
      </c>
      <c r="IM60">
        <v>4.97037</v>
      </c>
      <c r="IN60">
        <v>1.87469</v>
      </c>
      <c r="IO60">
        <v>1.8708800000000001</v>
      </c>
      <c r="IP60">
        <v>1.87463</v>
      </c>
      <c r="IQ60">
        <v>1.8705700000000001</v>
      </c>
      <c r="IR60">
        <v>1.8737600000000001</v>
      </c>
      <c r="IS60">
        <v>1.87581</v>
      </c>
      <c r="IT60">
        <v>1.8742399999999999</v>
      </c>
      <c r="IU60">
        <v>0</v>
      </c>
      <c r="IV60">
        <v>0</v>
      </c>
      <c r="IW60">
        <v>0</v>
      </c>
      <c r="IX60">
        <v>0</v>
      </c>
      <c r="IY60" t="s">
        <v>303</v>
      </c>
      <c r="IZ60" t="s">
        <v>304</v>
      </c>
      <c r="JA60" t="s">
        <v>305</v>
      </c>
      <c r="JB60" t="s">
        <v>305</v>
      </c>
      <c r="JC60" t="s">
        <v>305</v>
      </c>
      <c r="JD60" t="s">
        <v>305</v>
      </c>
      <c r="JE60">
        <v>0</v>
      </c>
      <c r="JF60">
        <v>100</v>
      </c>
      <c r="JG60">
        <v>100</v>
      </c>
      <c r="JH60">
        <v>9.5000000000000001E-2</v>
      </c>
      <c r="JI60">
        <v>1.1741999999999999</v>
      </c>
      <c r="JJ60">
        <v>-1.7656370177874501</v>
      </c>
      <c r="JK60">
        <v>4.0017307436777299E-3</v>
      </c>
      <c r="JL60">
        <v>2.1349243257305E-6</v>
      </c>
      <c r="JM60">
        <v>-3.5662565932405798E-10</v>
      </c>
      <c r="JN60">
        <v>0.442181787969469</v>
      </c>
      <c r="JO60">
        <v>5.99824452263635E-2</v>
      </c>
      <c r="JP60">
        <v>-2.0351725269219302E-3</v>
      </c>
      <c r="JQ60">
        <v>3.1702326575559498E-5</v>
      </c>
      <c r="JR60">
        <v>2</v>
      </c>
      <c r="JS60">
        <v>2028</v>
      </c>
      <c r="JT60">
        <v>2</v>
      </c>
      <c r="JU60">
        <v>24</v>
      </c>
      <c r="JV60">
        <v>70126.7</v>
      </c>
      <c r="JW60">
        <v>70126.8</v>
      </c>
      <c r="JX60">
        <v>1.33667</v>
      </c>
      <c r="JY60">
        <v>2.4352999999999998</v>
      </c>
      <c r="JZ60">
        <v>2.1484399999999999</v>
      </c>
      <c r="KA60">
        <v>2.6257299999999999</v>
      </c>
      <c r="KB60">
        <v>2.2497600000000002</v>
      </c>
      <c r="KC60">
        <v>2.48047</v>
      </c>
      <c r="KD60">
        <v>38.013399999999997</v>
      </c>
      <c r="KE60">
        <v>14.7012</v>
      </c>
      <c r="KF60">
        <v>18</v>
      </c>
      <c r="KG60">
        <v>251.721</v>
      </c>
      <c r="KH60">
        <v>1128.75</v>
      </c>
      <c r="KI60">
        <v>30.0427</v>
      </c>
      <c r="KJ60">
        <v>29.063400000000001</v>
      </c>
      <c r="KK60">
        <v>30.000699999999998</v>
      </c>
      <c r="KL60">
        <v>28.959199999999999</v>
      </c>
      <c r="KM60">
        <v>28.847000000000001</v>
      </c>
      <c r="KN60">
        <v>26.799600000000002</v>
      </c>
      <c r="KO60">
        <v>-30</v>
      </c>
      <c r="KP60">
        <v>-30</v>
      </c>
      <c r="KQ60">
        <v>-999.9</v>
      </c>
      <c r="KR60">
        <v>400</v>
      </c>
      <c r="KS60">
        <v>0</v>
      </c>
      <c r="KT60">
        <v>101.697</v>
      </c>
      <c r="KU60">
        <v>86.533500000000004</v>
      </c>
    </row>
    <row r="61" spans="1:307" s="4" customFormat="1" x14ac:dyDescent="0.35">
      <c r="A61">
        <f t="shared" si="99"/>
        <v>17</v>
      </c>
      <c r="B61" s="4">
        <v>10</v>
      </c>
      <c r="C61" s="4" t="s">
        <v>523</v>
      </c>
      <c r="D61" t="s">
        <v>525</v>
      </c>
      <c r="E61" s="4">
        <v>2</v>
      </c>
      <c r="F61" s="4">
        <v>3</v>
      </c>
      <c r="G61">
        <v>60</v>
      </c>
      <c r="H61" s="4">
        <v>1682070393</v>
      </c>
      <c r="I61" s="4">
        <v>1128.9000000953699</v>
      </c>
      <c r="J61" s="4" t="s">
        <v>482</v>
      </c>
      <c r="K61" s="4" t="s">
        <v>483</v>
      </c>
      <c r="L61" s="6">
        <f t="shared" si="47"/>
        <v>1.7476851851851993E-3</v>
      </c>
      <c r="M61" s="4">
        <v>15</v>
      </c>
      <c r="N61" s="4">
        <v>2.3235824246143451</v>
      </c>
      <c r="O61" s="4">
        <v>2.2643147964999808</v>
      </c>
      <c r="P61" s="5">
        <v>0.87250966833123422</v>
      </c>
      <c r="Q61" s="4">
        <v>0.86107482375486466</v>
      </c>
      <c r="R61" s="4">
        <v>0.98085224005004668</v>
      </c>
      <c r="S61" s="4">
        <v>1682070385</v>
      </c>
      <c r="T61" s="4">
        <v>8.0558830778537718E-3</v>
      </c>
      <c r="U61" s="4">
        <v>8.0558830778537711</v>
      </c>
      <c r="V61" s="4">
        <v>18.718508334449137</v>
      </c>
      <c r="W61" s="4">
        <v>384.92739999999998</v>
      </c>
      <c r="X61" s="4">
        <v>335.8528781056043</v>
      </c>
      <c r="Y61" s="4">
        <v>33.856559057345869</v>
      </c>
      <c r="Z61" s="4">
        <v>38.8036491585246</v>
      </c>
      <c r="AA61" s="5">
        <v>18.718508334449137</v>
      </c>
      <c r="AB61" s="5">
        <v>0.79200517468127418</v>
      </c>
      <c r="AC61" s="4">
        <v>3.0229809962136232</v>
      </c>
      <c r="AD61" s="4">
        <v>0.69229129816680257</v>
      </c>
      <c r="AE61" s="4">
        <v>0.44059052075124105</v>
      </c>
      <c r="AF61" s="4">
        <v>193.79778378050938</v>
      </c>
      <c r="AG61" s="4">
        <v>29.843621939291939</v>
      </c>
      <c r="AH61" s="4">
        <v>29.076933333333301</v>
      </c>
      <c r="AI61" s="4">
        <v>4.0397116278532872</v>
      </c>
      <c r="AJ61" s="4">
        <v>65.304987763842121</v>
      </c>
      <c r="AK61" s="4">
        <v>2.9070758983607594</v>
      </c>
      <c r="AL61" s="4">
        <v>4.451537314229987</v>
      </c>
      <c r="AM61" s="4">
        <v>1.1326357294925278</v>
      </c>
      <c r="AN61" s="5">
        <v>-355.26444373335136</v>
      </c>
      <c r="AO61" s="5">
        <v>275.27664452568246</v>
      </c>
      <c r="AP61" s="5">
        <v>20.231994548515853</v>
      </c>
      <c r="AQ61" s="4">
        <v>134.04197912135632</v>
      </c>
      <c r="AR61" s="4">
        <v>17.28659447008873</v>
      </c>
      <c r="AS61" s="4">
        <v>7.6343600707857124</v>
      </c>
      <c r="AT61" s="4">
        <v>409.496394570311</v>
      </c>
      <c r="AU61" s="4">
        <v>395.84225454545498</v>
      </c>
      <c r="AV61" s="4">
        <v>-6.0594781519259198E-2</v>
      </c>
      <c r="AW61" s="4">
        <v>66.594786558991601</v>
      </c>
      <c r="AX61" s="5">
        <v>8.0558830778537711</v>
      </c>
      <c r="AY61" s="4">
        <v>23.329059089195798</v>
      </c>
      <c r="AZ61" s="4">
        <v>28.958523776223799</v>
      </c>
      <c r="BA61" s="4">
        <v>1.6409538461540699E-2</v>
      </c>
      <c r="BB61" s="4">
        <v>77.180000000000007</v>
      </c>
      <c r="BC61" s="4">
        <v>3</v>
      </c>
      <c r="BD61" s="4">
        <v>1</v>
      </c>
      <c r="BE61" s="4">
        <v>1</v>
      </c>
      <c r="BF61" s="4">
        <v>0</v>
      </c>
      <c r="BG61" s="4">
        <v>52596.487525247045</v>
      </c>
      <c r="BH61" s="4" t="s">
        <v>297</v>
      </c>
      <c r="BI61" s="4">
        <v>10288.9</v>
      </c>
      <c r="BJ61" s="4">
        <v>1.016</v>
      </c>
      <c r="BK61" s="4">
        <v>4.5720000000000001</v>
      </c>
      <c r="BL61" s="4">
        <v>0.77777777777777779</v>
      </c>
      <c r="BM61" s="4">
        <v>-1</v>
      </c>
      <c r="BN61" s="4" t="s">
        <v>484</v>
      </c>
      <c r="BO61" s="4">
        <v>10125.1</v>
      </c>
      <c r="BP61" s="4">
        <v>636.25716</v>
      </c>
      <c r="BQ61" s="4">
        <v>833.17934833612401</v>
      </c>
      <c r="BR61" s="4">
        <v>0.23635029928355955</v>
      </c>
      <c r="BS61" s="4">
        <v>0.5</v>
      </c>
      <c r="BT61" s="4">
        <v>1009.1554601971525</v>
      </c>
      <c r="BU61" s="4">
        <v>18.718508334449137</v>
      </c>
      <c r="BV61" s="4">
        <v>119.25709752061763</v>
      </c>
      <c r="BW61" s="4">
        <v>1.9539614174605816E-2</v>
      </c>
      <c r="BX61" s="4">
        <v>-0.99451258602468917</v>
      </c>
      <c r="BY61" s="4">
        <v>1.3042408829576249</v>
      </c>
      <c r="BZ61" s="4" t="s">
        <v>299</v>
      </c>
      <c r="CA61" s="4">
        <v>0</v>
      </c>
      <c r="CB61" s="4">
        <v>1.3042408829576249</v>
      </c>
      <c r="CC61" s="4">
        <v>0.99843462168672059</v>
      </c>
      <c r="CD61" s="4">
        <v>0.23672085697937595</v>
      </c>
      <c r="CE61" s="4">
        <v>-253.57051075603468</v>
      </c>
      <c r="CF61" s="4">
        <v>0.23663886270629644</v>
      </c>
      <c r="CG61" s="4">
        <v>-233.01668963333071</v>
      </c>
      <c r="CH61" s="4">
        <v>4.8524565054995519E-4</v>
      </c>
      <c r="CI61" s="4">
        <v>0.99951475434945003</v>
      </c>
      <c r="CJ61" s="4">
        <v>669</v>
      </c>
      <c r="CK61" s="4">
        <v>290</v>
      </c>
      <c r="CL61" s="4">
        <v>790.87</v>
      </c>
      <c r="CM61" s="4">
        <v>135</v>
      </c>
      <c r="CN61" s="4">
        <v>10125.1</v>
      </c>
      <c r="CO61" s="4">
        <v>790.36</v>
      </c>
      <c r="CP61" s="4">
        <v>0.51</v>
      </c>
      <c r="CQ61" s="4">
        <v>300</v>
      </c>
      <c r="CR61" s="4">
        <v>24.1</v>
      </c>
      <c r="CS61" s="4">
        <v>833.17934833612401</v>
      </c>
      <c r="CT61" s="4">
        <v>1.8008542038123101</v>
      </c>
      <c r="CU61" s="4">
        <v>-43.357714606032701</v>
      </c>
      <c r="CV61" s="4">
        <v>1.6069415418981401</v>
      </c>
      <c r="CW61" s="4">
        <v>0.96296306391701003</v>
      </c>
      <c r="CX61" s="4">
        <v>-7.3749955506117997E-3</v>
      </c>
      <c r="CY61" s="4">
        <v>290</v>
      </c>
      <c r="CZ61" s="4">
        <v>762.76</v>
      </c>
      <c r="DA61" s="4">
        <v>845</v>
      </c>
      <c r="DB61" s="4">
        <v>10080.6</v>
      </c>
      <c r="DC61" s="4">
        <v>790.17</v>
      </c>
      <c r="DD61" s="4">
        <v>-27.41</v>
      </c>
      <c r="DR61">
        <v>1199.9673333333301</v>
      </c>
      <c r="DS61">
        <v>1009.1554601971525</v>
      </c>
      <c r="DT61">
        <v>0.84098577699933652</v>
      </c>
      <c r="DU61">
        <v>0.16150254960871982</v>
      </c>
      <c r="DV61">
        <v>2</v>
      </c>
      <c r="DW61">
        <v>0.5</v>
      </c>
      <c r="DX61" t="s">
        <v>300</v>
      </c>
      <c r="DY61">
        <v>2</v>
      </c>
      <c r="DZ61" t="b">
        <v>1</v>
      </c>
      <c r="EA61">
        <v>1682070385</v>
      </c>
      <c r="EB61">
        <v>384.92739999999998</v>
      </c>
      <c r="EC61">
        <v>399.9676</v>
      </c>
      <c r="ED61">
        <v>28.8378333333333</v>
      </c>
      <c r="EE61">
        <v>23.324380000000001</v>
      </c>
      <c r="EF61">
        <v>384.85706666666698</v>
      </c>
      <c r="EG61">
        <v>27.6979066666667</v>
      </c>
      <c r="EH61">
        <v>268.94946666666698</v>
      </c>
      <c r="EI61">
        <v>100.707733333333</v>
      </c>
      <c r="EJ61">
        <v>9.9975233333333302E-2</v>
      </c>
      <c r="EK61">
        <v>30.766006666666701</v>
      </c>
      <c r="EL61">
        <v>29.076933333333301</v>
      </c>
      <c r="EM61">
        <v>27.3875666666667</v>
      </c>
      <c r="EN61">
        <v>0</v>
      </c>
      <c r="EO61">
        <v>0</v>
      </c>
      <c r="EP61">
        <v>10001.047333333299</v>
      </c>
      <c r="EQ61">
        <v>0</v>
      </c>
      <c r="ER61">
        <v>1053.43253333333</v>
      </c>
      <c r="ES61">
        <v>-15.04012</v>
      </c>
      <c r="ET61">
        <v>396.35753333333298</v>
      </c>
      <c r="EU61">
        <v>409.51933333333301</v>
      </c>
      <c r="EV61">
        <v>5.5134433333333304</v>
      </c>
      <c r="EW61">
        <v>399.9676</v>
      </c>
      <c r="EX61">
        <v>23.324380000000001</v>
      </c>
      <c r="EY61">
        <v>2.9041966666666701</v>
      </c>
      <c r="EZ61">
        <v>2.348948</v>
      </c>
      <c r="FA61">
        <v>23.48854</v>
      </c>
      <c r="FB61">
        <v>20.016073333333299</v>
      </c>
      <c r="FC61">
        <v>1199.9673333333301</v>
      </c>
      <c r="FD61">
        <v>0.96700406666666605</v>
      </c>
      <c r="FE61">
        <v>3.2995586666666701E-2</v>
      </c>
      <c r="FF61">
        <v>0</v>
      </c>
      <c r="FG61">
        <v>637.80393333333302</v>
      </c>
      <c r="FH61">
        <v>4.9997999999999996</v>
      </c>
      <c r="FI61">
        <v>8038.21</v>
      </c>
      <c r="FJ61">
        <v>11589.8666666667</v>
      </c>
      <c r="FK61">
        <v>37.811999999999998</v>
      </c>
      <c r="FL61">
        <v>39.75</v>
      </c>
      <c r="FM61">
        <v>38.25</v>
      </c>
      <c r="FN61">
        <v>39.603999999999999</v>
      </c>
      <c r="FO61">
        <v>40.487400000000001</v>
      </c>
      <c r="FP61">
        <v>1155.53733333333</v>
      </c>
      <c r="FQ61">
        <v>39.43</v>
      </c>
      <c r="FR61">
        <v>0</v>
      </c>
      <c r="FS61">
        <v>73.5</v>
      </c>
      <c r="FT61">
        <v>0</v>
      </c>
      <c r="FU61">
        <v>636.25716</v>
      </c>
      <c r="FV61">
        <v>-156.515307699228</v>
      </c>
      <c r="FW61">
        <v>-2121.3223076429099</v>
      </c>
      <c r="FX61">
        <v>8018.4679999999998</v>
      </c>
      <c r="FY61">
        <v>15</v>
      </c>
      <c r="FZ61">
        <v>0</v>
      </c>
      <c r="GA61" t="s">
        <v>301</v>
      </c>
      <c r="GB61">
        <v>1677862641</v>
      </c>
      <c r="GC61">
        <v>1677862632</v>
      </c>
      <c r="GD61">
        <v>0</v>
      </c>
      <c r="GE61">
        <v>1.395</v>
      </c>
      <c r="GF61">
        <v>0.15</v>
      </c>
      <c r="GG61">
        <v>3.0830000000000002</v>
      </c>
      <c r="GH61">
        <v>0.99099999999999999</v>
      </c>
      <c r="GI61">
        <v>401</v>
      </c>
      <c r="GJ61">
        <v>15</v>
      </c>
      <c r="GK61">
        <v>0.55000000000000004</v>
      </c>
      <c r="GL61">
        <v>0.16</v>
      </c>
      <c r="GM61">
        <v>-14.6380904761905</v>
      </c>
      <c r="GN61">
        <v>-7.3962701298701301</v>
      </c>
      <c r="GO61">
        <v>0.75807716337031505</v>
      </c>
      <c r="GP61">
        <v>0</v>
      </c>
      <c r="GQ61">
        <v>645.07264705882403</v>
      </c>
      <c r="GR61">
        <v>-159.49029800820799</v>
      </c>
      <c r="GS61">
        <v>15.6510939382418</v>
      </c>
      <c r="GT61">
        <v>0</v>
      </c>
      <c r="GU61">
        <v>5.4444733333333302</v>
      </c>
      <c r="GV61">
        <v>1.27352493506493</v>
      </c>
      <c r="GW61">
        <v>0.129901237844952</v>
      </c>
      <c r="GX61">
        <v>0</v>
      </c>
      <c r="GY61">
        <v>0</v>
      </c>
      <c r="GZ61">
        <v>3</v>
      </c>
      <c r="HA61" t="s">
        <v>312</v>
      </c>
      <c r="HB61">
        <v>2.8587699999999998</v>
      </c>
      <c r="HC61">
        <v>2.7591600000000001</v>
      </c>
      <c r="HD61">
        <v>8.5999800000000001E-2</v>
      </c>
      <c r="HE61">
        <v>8.7951699999999994E-2</v>
      </c>
      <c r="HF61">
        <v>0.12470000000000001</v>
      </c>
      <c r="HG61">
        <v>0.10864</v>
      </c>
      <c r="HH61">
        <v>24983</v>
      </c>
      <c r="HI61">
        <v>19619.7</v>
      </c>
      <c r="HJ61">
        <v>28635.8</v>
      </c>
      <c r="HK61">
        <v>22496.9</v>
      </c>
      <c r="HL61">
        <v>41047.300000000003</v>
      </c>
      <c r="HM61">
        <v>31789.7</v>
      </c>
      <c r="HN61">
        <v>53422.6</v>
      </c>
      <c r="HO61">
        <v>40276</v>
      </c>
      <c r="HP61">
        <v>1.4863500000000001</v>
      </c>
      <c r="HQ61">
        <v>2.58752</v>
      </c>
      <c r="HR61">
        <v>2.38419E-3</v>
      </c>
      <c r="HS61">
        <v>-0.22611800000000001</v>
      </c>
      <c r="HT61">
        <v>29.056799999999999</v>
      </c>
      <c r="HU61">
        <v>30.243200000000002</v>
      </c>
      <c r="HV61">
        <v>42.503999999999998</v>
      </c>
      <c r="HW61">
        <v>34.341999999999999</v>
      </c>
      <c r="HX61">
        <v>22.985800000000001</v>
      </c>
      <c r="HY61">
        <v>63.28</v>
      </c>
      <c r="HZ61">
        <v>0</v>
      </c>
      <c r="IA61">
        <v>2</v>
      </c>
      <c r="IB61">
        <v>0.13803099999999999</v>
      </c>
      <c r="IC61">
        <v>0</v>
      </c>
      <c r="ID61">
        <v>20.262799999999999</v>
      </c>
      <c r="IE61">
        <v>5.2521800000000001</v>
      </c>
      <c r="IF61">
        <v>11.986000000000001</v>
      </c>
      <c r="IG61">
        <v>4.9817499999999999</v>
      </c>
      <c r="IH61">
        <v>3.2978999999999998</v>
      </c>
      <c r="II61">
        <v>9999</v>
      </c>
      <c r="IJ61">
        <v>9999</v>
      </c>
      <c r="IK61">
        <v>9999</v>
      </c>
      <c r="IL61">
        <v>999.9</v>
      </c>
      <c r="IM61">
        <v>4.9704199999999998</v>
      </c>
      <c r="IN61">
        <v>1.87469</v>
      </c>
      <c r="IO61">
        <v>1.8708800000000001</v>
      </c>
      <c r="IP61">
        <v>1.8746499999999999</v>
      </c>
      <c r="IQ61">
        <v>1.87056</v>
      </c>
      <c r="IR61">
        <v>1.8737600000000001</v>
      </c>
      <c r="IS61">
        <v>1.8758699999999999</v>
      </c>
      <c r="IT61">
        <v>1.8742399999999999</v>
      </c>
      <c r="IU61">
        <v>0</v>
      </c>
      <c r="IV61">
        <v>0</v>
      </c>
      <c r="IW61">
        <v>0</v>
      </c>
      <c r="IX61">
        <v>0</v>
      </c>
      <c r="IY61" t="s">
        <v>303</v>
      </c>
      <c r="IZ61" t="s">
        <v>304</v>
      </c>
      <c r="JA61" t="s">
        <v>305</v>
      </c>
      <c r="JB61" t="s">
        <v>305</v>
      </c>
      <c r="JC61" t="s">
        <v>305</v>
      </c>
      <c r="JD61" t="s">
        <v>305</v>
      </c>
      <c r="JE61">
        <v>0</v>
      </c>
      <c r="JF61">
        <v>100</v>
      </c>
      <c r="JG61">
        <v>100</v>
      </c>
      <c r="JH61">
        <v>6.7000000000000004E-2</v>
      </c>
      <c r="JI61">
        <v>1.1398999999999999</v>
      </c>
      <c r="JJ61">
        <v>-1.7656370177874501</v>
      </c>
      <c r="JK61">
        <v>4.0017307436777299E-3</v>
      </c>
      <c r="JL61">
        <v>2.1349243257305E-6</v>
      </c>
      <c r="JM61">
        <v>-3.5662565932405798E-10</v>
      </c>
      <c r="JN61">
        <v>1.13992948613311</v>
      </c>
      <c r="JO61">
        <v>0</v>
      </c>
      <c r="JP61">
        <v>0</v>
      </c>
      <c r="JQ61">
        <v>0</v>
      </c>
      <c r="JR61">
        <v>2</v>
      </c>
      <c r="JS61">
        <v>2028</v>
      </c>
      <c r="JT61">
        <v>2</v>
      </c>
      <c r="JU61">
        <v>24</v>
      </c>
      <c r="JV61">
        <v>70129.2</v>
      </c>
      <c r="JW61">
        <v>70129.399999999994</v>
      </c>
      <c r="JX61">
        <v>1.33789</v>
      </c>
      <c r="JY61">
        <v>2.4377399999999998</v>
      </c>
      <c r="JZ61">
        <v>2.1484399999999999</v>
      </c>
      <c r="KA61">
        <v>2.6232899999999999</v>
      </c>
      <c r="KB61">
        <v>2.2497600000000002</v>
      </c>
      <c r="KC61">
        <v>2.4609399999999999</v>
      </c>
      <c r="KD61">
        <v>38.183700000000002</v>
      </c>
      <c r="KE61">
        <v>14.6661</v>
      </c>
      <c r="KF61">
        <v>18</v>
      </c>
      <c r="KG61">
        <v>250.065</v>
      </c>
      <c r="KH61">
        <v>1125.76</v>
      </c>
      <c r="KI61">
        <v>30.120699999999999</v>
      </c>
      <c r="KJ61">
        <v>29.317599999999999</v>
      </c>
      <c r="KK61">
        <v>30.001000000000001</v>
      </c>
      <c r="KL61">
        <v>29.185199999999998</v>
      </c>
      <c r="KM61">
        <v>29.063700000000001</v>
      </c>
      <c r="KN61">
        <v>26.8127</v>
      </c>
      <c r="KO61">
        <v>-30</v>
      </c>
      <c r="KP61">
        <v>-30</v>
      </c>
      <c r="KQ61">
        <v>-999.9</v>
      </c>
      <c r="KR61">
        <v>400</v>
      </c>
      <c r="KS61">
        <v>0</v>
      </c>
      <c r="KT61">
        <v>101.633</v>
      </c>
      <c r="KU61">
        <v>86.4619</v>
      </c>
    </row>
    <row r="62" spans="1:307" s="2" customFormat="1" x14ac:dyDescent="0.35">
      <c r="A62">
        <f t="shared" si="99"/>
        <v>22</v>
      </c>
      <c r="B62" s="2">
        <v>11</v>
      </c>
      <c r="C62" s="2" t="s">
        <v>523</v>
      </c>
      <c r="D62" t="s">
        <v>526</v>
      </c>
      <c r="E62" s="2">
        <v>1</v>
      </c>
      <c r="F62" s="2">
        <v>1</v>
      </c>
      <c r="G62">
        <v>61</v>
      </c>
      <c r="H62" s="2">
        <v>1682070562</v>
      </c>
      <c r="I62" s="2">
        <v>1297.9000000953699</v>
      </c>
      <c r="J62" s="2" t="s">
        <v>485</v>
      </c>
      <c r="K62" s="2" t="s">
        <v>486</v>
      </c>
      <c r="L62" s="6">
        <f t="shared" si="47"/>
        <v>1.9560185185185652E-3</v>
      </c>
      <c r="M62" s="2">
        <v>15</v>
      </c>
      <c r="N62" s="2">
        <v>1.9249298167640223</v>
      </c>
      <c r="O62" s="2">
        <v>1.3707179921841997</v>
      </c>
      <c r="P62" s="3">
        <v>0.82696792664852514</v>
      </c>
      <c r="Q62" s="2">
        <v>0.24164729585205455</v>
      </c>
      <c r="R62" s="2">
        <v>0.21383347367210773</v>
      </c>
      <c r="S62" s="2">
        <v>1682070554</v>
      </c>
      <c r="T62" s="2">
        <v>2.7290796126240094E-3</v>
      </c>
      <c r="U62" s="2">
        <v>2.7290796126240093</v>
      </c>
      <c r="V62" s="2">
        <v>5.2532867186627632</v>
      </c>
      <c r="W62" s="2">
        <v>396.886666666667</v>
      </c>
      <c r="X62" s="2">
        <v>328.21254384777791</v>
      </c>
      <c r="Y62" s="2">
        <v>33.088247812516315</v>
      </c>
      <c r="Z62" s="2">
        <v>40.011524928921901</v>
      </c>
      <c r="AA62" s="3">
        <v>5.2532867186627632</v>
      </c>
      <c r="AB62" s="3">
        <v>0.14884660091046498</v>
      </c>
      <c r="AC62" s="2">
        <v>3.0223650613878612</v>
      </c>
      <c r="AD62" s="2">
        <v>0.14489084741221903</v>
      </c>
      <c r="AE62" s="2">
        <v>9.0903432016142871E-2</v>
      </c>
      <c r="AF62" s="2">
        <v>193.80604438048647</v>
      </c>
      <c r="AG62" s="2">
        <v>31.438873929112088</v>
      </c>
      <c r="AH62" s="2">
        <v>30.4695866666667</v>
      </c>
      <c r="AI62" s="2">
        <v>4.3767250796575183</v>
      </c>
      <c r="AJ62" s="2">
        <v>56.307369484322493</v>
      </c>
      <c r="AK62" s="2">
        <v>2.5430293721323793</v>
      </c>
      <c r="AL62" s="2">
        <v>4.5163348872840317</v>
      </c>
      <c r="AM62" s="2">
        <v>1.833695707525139</v>
      </c>
      <c r="AN62" s="3">
        <v>-120.35241091671881</v>
      </c>
      <c r="AO62" s="3">
        <v>89.56473221748081</v>
      </c>
      <c r="AP62" s="3">
        <v>6.6378374716497675</v>
      </c>
      <c r="AQ62" s="2">
        <v>169.65620315289823</v>
      </c>
      <c r="AR62" s="2">
        <v>3.2825399520040963</v>
      </c>
      <c r="AS62" s="2">
        <v>2.3947595134236646</v>
      </c>
      <c r="AT62" s="2">
        <v>409.623815672028</v>
      </c>
      <c r="AU62" s="2">
        <v>406.45202424242399</v>
      </c>
      <c r="AV62" s="2">
        <v>-7.7662675433105705E-2</v>
      </c>
      <c r="AW62" s="2">
        <v>66.597799076547702</v>
      </c>
      <c r="AX62" s="3">
        <v>2.7290796126240093</v>
      </c>
      <c r="AY62" s="2">
        <v>23.5238675033217</v>
      </c>
      <c r="AZ62" s="2">
        <v>25.3170776223776</v>
      </c>
      <c r="BA62" s="2">
        <v>1.30597552447549E-2</v>
      </c>
      <c r="BB62" s="2">
        <v>77.180000000000007</v>
      </c>
      <c r="BC62" s="2">
        <v>19</v>
      </c>
      <c r="BD62" s="2">
        <v>7</v>
      </c>
      <c r="BE62" s="2">
        <v>1</v>
      </c>
      <c r="BF62" s="2">
        <v>0</v>
      </c>
      <c r="BG62" s="2">
        <v>52534.032130683147</v>
      </c>
      <c r="BH62" s="2" t="s">
        <v>297</v>
      </c>
      <c r="BI62" s="2">
        <v>10288.9</v>
      </c>
      <c r="BJ62" s="2">
        <v>1.016</v>
      </c>
      <c r="BK62" s="2">
        <v>4.5720000000000001</v>
      </c>
      <c r="BL62" s="2">
        <v>0.77777777777777779</v>
      </c>
      <c r="BM62" s="2">
        <v>-1</v>
      </c>
      <c r="BN62" s="2" t="s">
        <v>487</v>
      </c>
      <c r="BO62" s="2">
        <v>10151.4</v>
      </c>
      <c r="BP62" s="2">
        <v>1034.32192307692</v>
      </c>
      <c r="BQ62" s="2">
        <v>1081.95507050028</v>
      </c>
      <c r="BR62" s="2">
        <v>4.402506972986886E-2</v>
      </c>
      <c r="BS62" s="2">
        <v>0.5</v>
      </c>
      <c r="BT62" s="2">
        <v>1009.1991201971407</v>
      </c>
      <c r="BU62" s="2">
        <v>5.2532867186627632</v>
      </c>
      <c r="BV62" s="2">
        <v>22.215030819000713</v>
      </c>
      <c r="BW62" s="2">
        <v>6.1962863358830745E-3</v>
      </c>
      <c r="BX62" s="2">
        <v>-0.99577431621270018</v>
      </c>
      <c r="BY62" s="2">
        <v>1.3047104874417421</v>
      </c>
      <c r="BZ62" s="2" t="s">
        <v>299</v>
      </c>
      <c r="CA62" s="2">
        <v>0</v>
      </c>
      <c r="CB62" s="2">
        <v>1.3047104874417421</v>
      </c>
      <c r="CC62" s="2">
        <v>0.99879411768287341</v>
      </c>
      <c r="CD62" s="2">
        <v>4.4078222879409511E-2</v>
      </c>
      <c r="CE62" s="2">
        <v>-329.74827188077955</v>
      </c>
      <c r="CF62" s="2">
        <v>4.4066449926094771E-2</v>
      </c>
      <c r="CG62" s="2">
        <v>-302.97611656363335</v>
      </c>
      <c r="CH62" s="2">
        <v>5.5600986864399379E-5</v>
      </c>
      <c r="CI62" s="2">
        <v>0.99994439901313559</v>
      </c>
      <c r="CJ62" s="2">
        <v>670</v>
      </c>
      <c r="CK62" s="2">
        <v>290</v>
      </c>
      <c r="CL62" s="2">
        <v>1071.8800000000001</v>
      </c>
      <c r="CM62" s="2">
        <v>45</v>
      </c>
      <c r="CN62" s="2">
        <v>10151.4</v>
      </c>
      <c r="CO62" s="2">
        <v>1068.6099999999999</v>
      </c>
      <c r="CP62" s="2">
        <v>3.27</v>
      </c>
      <c r="CQ62" s="2">
        <v>300</v>
      </c>
      <c r="CR62" s="2">
        <v>24.1</v>
      </c>
      <c r="CS62" s="2">
        <v>1081.95507050028</v>
      </c>
      <c r="CT62" s="2">
        <v>1.5580928587241201</v>
      </c>
      <c r="CU62" s="2">
        <v>-13.549097820237501</v>
      </c>
      <c r="CV62" s="2">
        <v>1.39171833203547</v>
      </c>
      <c r="CW62" s="2">
        <v>0.77195037877140604</v>
      </c>
      <c r="CX62" s="2">
        <v>-7.3841190211345904E-3</v>
      </c>
      <c r="CY62" s="2">
        <v>290</v>
      </c>
      <c r="CZ62" s="2">
        <v>1065.95</v>
      </c>
      <c r="DA62" s="2">
        <v>645</v>
      </c>
      <c r="DB62" s="2">
        <v>10106.1</v>
      </c>
      <c r="DC62" s="2">
        <v>1068.55</v>
      </c>
      <c r="DD62" s="2">
        <v>-2.6</v>
      </c>
      <c r="DR62">
        <v>1200.01933333333</v>
      </c>
      <c r="DS62">
        <v>1009.1991201971407</v>
      </c>
      <c r="DT62">
        <v>0.84098571761661356</v>
      </c>
      <c r="DU62">
        <v>0.16150243500006417</v>
      </c>
      <c r="DV62">
        <v>2</v>
      </c>
      <c r="DW62">
        <v>0.5</v>
      </c>
      <c r="DX62" t="s">
        <v>300</v>
      </c>
      <c r="DY62">
        <v>2</v>
      </c>
      <c r="DZ62" t="b">
        <v>1</v>
      </c>
      <c r="EA62">
        <v>1682070554</v>
      </c>
      <c r="EB62">
        <v>396.886666666667</v>
      </c>
      <c r="EC62">
        <v>399.97320000000002</v>
      </c>
      <c r="ED62">
        <v>25.225093333333302</v>
      </c>
      <c r="EE62">
        <v>23.522973333333301</v>
      </c>
      <c r="EF62">
        <v>396.75086666666698</v>
      </c>
      <c r="EG62">
        <v>24.076053333333299</v>
      </c>
      <c r="EH62">
        <v>274.28753333333299</v>
      </c>
      <c r="EI62">
        <v>100.713466666667</v>
      </c>
      <c r="EJ62">
        <v>0.100010553333333</v>
      </c>
      <c r="EK62">
        <v>31.019259999999999</v>
      </c>
      <c r="EL62">
        <v>30.4695866666667</v>
      </c>
      <c r="EM62">
        <v>24.80874</v>
      </c>
      <c r="EN62">
        <v>0</v>
      </c>
      <c r="EO62">
        <v>0</v>
      </c>
      <c r="EP62">
        <v>9996.7553333333308</v>
      </c>
      <c r="EQ62">
        <v>0</v>
      </c>
      <c r="ER62">
        <v>1356.1086666666699</v>
      </c>
      <c r="ES62">
        <v>-3.0866946666666699</v>
      </c>
      <c r="ET62">
        <v>407.157266666667</v>
      </c>
      <c r="EU62">
        <v>409.60866666666698</v>
      </c>
      <c r="EV62">
        <v>1.7021233333333301</v>
      </c>
      <c r="EW62">
        <v>399.97320000000002</v>
      </c>
      <c r="EX62">
        <v>23.522973333333301</v>
      </c>
      <c r="EY62">
        <v>2.5405086666666699</v>
      </c>
      <c r="EZ62">
        <v>2.36908266666667</v>
      </c>
      <c r="FA62">
        <v>21.288340000000002</v>
      </c>
      <c r="FB62">
        <v>20.1539866666667</v>
      </c>
      <c r="FC62">
        <v>1200.01933333333</v>
      </c>
      <c r="FD62">
        <v>0.967006066666667</v>
      </c>
      <c r="FE62">
        <v>3.2993740000000001E-2</v>
      </c>
      <c r="FF62">
        <v>0</v>
      </c>
      <c r="FG62">
        <v>1035.11666666667</v>
      </c>
      <c r="FH62">
        <v>4.9997999999999996</v>
      </c>
      <c r="FI62">
        <v>12803.06</v>
      </c>
      <c r="FJ62">
        <v>11590.4</v>
      </c>
      <c r="FK62">
        <v>37.875</v>
      </c>
      <c r="FL62">
        <v>39.974800000000002</v>
      </c>
      <c r="FM62">
        <v>38.436999999999998</v>
      </c>
      <c r="FN62">
        <v>39.75</v>
      </c>
      <c r="FO62">
        <v>40.612400000000001</v>
      </c>
      <c r="FP62">
        <v>1155.5899999999999</v>
      </c>
      <c r="FQ62">
        <v>39.429333333333297</v>
      </c>
      <c r="FR62">
        <v>0</v>
      </c>
      <c r="FS62">
        <v>167.5</v>
      </c>
      <c r="FT62">
        <v>0</v>
      </c>
      <c r="FU62">
        <v>1034.32192307692</v>
      </c>
      <c r="FV62">
        <v>-193.08205137265</v>
      </c>
      <c r="FW62">
        <v>-2349.5145309688501</v>
      </c>
      <c r="FX62">
        <v>12793.442307692299</v>
      </c>
      <c r="FY62">
        <v>15</v>
      </c>
      <c r="FZ62">
        <v>0</v>
      </c>
      <c r="GA62" t="s">
        <v>301</v>
      </c>
      <c r="GB62">
        <v>1677862641</v>
      </c>
      <c r="GC62">
        <v>1677862632</v>
      </c>
      <c r="GD62">
        <v>0</v>
      </c>
      <c r="GE62">
        <v>1.395</v>
      </c>
      <c r="GF62">
        <v>0.15</v>
      </c>
      <c r="GG62">
        <v>3.0830000000000002</v>
      </c>
      <c r="GH62">
        <v>0.99099999999999999</v>
      </c>
      <c r="GI62">
        <v>401</v>
      </c>
      <c r="GJ62">
        <v>15</v>
      </c>
      <c r="GK62">
        <v>0.55000000000000004</v>
      </c>
      <c r="GL62">
        <v>0.16</v>
      </c>
      <c r="GM62">
        <v>-2.6330661499999999</v>
      </c>
      <c r="GN62">
        <v>-9.6178156240601496</v>
      </c>
      <c r="GO62">
        <v>0.94765941399514797</v>
      </c>
      <c r="GP62">
        <v>0</v>
      </c>
      <c r="GQ62">
        <v>1045.4623529411799</v>
      </c>
      <c r="GR62">
        <v>-216.36699780319199</v>
      </c>
      <c r="GS62">
        <v>21.336234170568002</v>
      </c>
      <c r="GT62">
        <v>0</v>
      </c>
      <c r="GU62">
        <v>1.6678904999999999</v>
      </c>
      <c r="GV62">
        <v>0.79316436090225595</v>
      </c>
      <c r="GW62">
        <v>7.6340007497707196E-2</v>
      </c>
      <c r="GX62">
        <v>0</v>
      </c>
      <c r="GY62">
        <v>0</v>
      </c>
      <c r="GZ62">
        <v>3</v>
      </c>
      <c r="HA62" t="s">
        <v>312</v>
      </c>
      <c r="HB62">
        <v>2.8642400000000001</v>
      </c>
      <c r="HC62">
        <v>2.7595700000000001</v>
      </c>
      <c r="HD62">
        <v>8.7902099999999997E-2</v>
      </c>
      <c r="HE62">
        <v>8.78776E-2</v>
      </c>
      <c r="HF62">
        <v>0.113049</v>
      </c>
      <c r="HG62">
        <v>0.109204</v>
      </c>
      <c r="HH62">
        <v>24916</v>
      </c>
      <c r="HI62">
        <v>19609.3</v>
      </c>
      <c r="HJ62">
        <v>28620.799999999999</v>
      </c>
      <c r="HK62">
        <v>22485.4</v>
      </c>
      <c r="HL62">
        <v>41576.400000000001</v>
      </c>
      <c r="HM62">
        <v>31755.599999999999</v>
      </c>
      <c r="HN62">
        <v>53400.5</v>
      </c>
      <c r="HO62">
        <v>40259.1</v>
      </c>
      <c r="HP62">
        <v>1.4517500000000001</v>
      </c>
      <c r="HQ62">
        <v>2.5769799999999998</v>
      </c>
      <c r="HR62">
        <v>6.5561400000000006E-2</v>
      </c>
      <c r="HS62">
        <v>-0.28787600000000002</v>
      </c>
      <c r="HT62">
        <v>29.464200000000002</v>
      </c>
      <c r="HU62">
        <v>29.603300000000001</v>
      </c>
      <c r="HV62">
        <v>42.332999999999998</v>
      </c>
      <c r="HW62">
        <v>34.582999999999998</v>
      </c>
      <c r="HX62">
        <v>23.198699999999999</v>
      </c>
      <c r="HY62">
        <v>62.82</v>
      </c>
      <c r="HZ62">
        <v>0</v>
      </c>
      <c r="IA62">
        <v>2</v>
      </c>
      <c r="IB62">
        <v>0.161245</v>
      </c>
      <c r="IC62">
        <v>0</v>
      </c>
      <c r="ID62">
        <v>20.262899999999998</v>
      </c>
      <c r="IE62">
        <v>5.2524800000000003</v>
      </c>
      <c r="IF62">
        <v>11.986000000000001</v>
      </c>
      <c r="IG62">
        <v>4.9817499999999999</v>
      </c>
      <c r="IH62">
        <v>3.29793</v>
      </c>
      <c r="II62">
        <v>9999</v>
      </c>
      <c r="IJ62">
        <v>9999</v>
      </c>
      <c r="IK62">
        <v>9999</v>
      </c>
      <c r="IL62">
        <v>999.9</v>
      </c>
      <c r="IM62">
        <v>4.9704199999999998</v>
      </c>
      <c r="IN62">
        <v>1.87469</v>
      </c>
      <c r="IO62">
        <v>1.8708800000000001</v>
      </c>
      <c r="IP62">
        <v>1.8746799999999999</v>
      </c>
      <c r="IQ62">
        <v>1.8705700000000001</v>
      </c>
      <c r="IR62">
        <v>1.87378</v>
      </c>
      <c r="IS62">
        <v>1.87591</v>
      </c>
      <c r="IT62">
        <v>1.87425</v>
      </c>
      <c r="IU62">
        <v>0</v>
      </c>
      <c r="IV62">
        <v>0</v>
      </c>
      <c r="IW62">
        <v>0</v>
      </c>
      <c r="IX62">
        <v>0</v>
      </c>
      <c r="IY62" t="s">
        <v>303</v>
      </c>
      <c r="IZ62" t="s">
        <v>304</v>
      </c>
      <c r="JA62" t="s">
        <v>305</v>
      </c>
      <c r="JB62" t="s">
        <v>305</v>
      </c>
      <c r="JC62" t="s">
        <v>305</v>
      </c>
      <c r="JD62" t="s">
        <v>305</v>
      </c>
      <c r="JE62">
        <v>0</v>
      </c>
      <c r="JF62">
        <v>100</v>
      </c>
      <c r="JG62">
        <v>100</v>
      </c>
      <c r="JH62">
        <v>0.13100000000000001</v>
      </c>
      <c r="JI62">
        <v>1.1509</v>
      </c>
      <c r="JJ62">
        <v>-1.7656370177874501</v>
      </c>
      <c r="JK62">
        <v>4.0017307436777299E-3</v>
      </c>
      <c r="JL62">
        <v>2.1349243257305E-6</v>
      </c>
      <c r="JM62">
        <v>-3.5662565932405798E-10</v>
      </c>
      <c r="JN62">
        <v>0.442181787969469</v>
      </c>
      <c r="JO62">
        <v>5.99824452263635E-2</v>
      </c>
      <c r="JP62">
        <v>-2.0351725269219302E-3</v>
      </c>
      <c r="JQ62">
        <v>3.1702326575559498E-5</v>
      </c>
      <c r="JR62">
        <v>2</v>
      </c>
      <c r="JS62">
        <v>2028</v>
      </c>
      <c r="JT62">
        <v>2</v>
      </c>
      <c r="JU62">
        <v>24</v>
      </c>
      <c r="JV62">
        <v>70132</v>
      </c>
      <c r="JW62">
        <v>70132.2</v>
      </c>
      <c r="JX62">
        <v>1.33911</v>
      </c>
      <c r="JY62">
        <v>2.4438499999999999</v>
      </c>
      <c r="JZ62">
        <v>2.1484399999999999</v>
      </c>
      <c r="KA62">
        <v>2.6245099999999999</v>
      </c>
      <c r="KB62">
        <v>2.2497600000000002</v>
      </c>
      <c r="KC62">
        <v>2.4377399999999998</v>
      </c>
      <c r="KD62">
        <v>38.452399999999997</v>
      </c>
      <c r="KE62">
        <v>14.6311</v>
      </c>
      <c r="KF62">
        <v>18</v>
      </c>
      <c r="KG62">
        <v>238.553</v>
      </c>
      <c r="KH62">
        <v>1117.9000000000001</v>
      </c>
      <c r="KI62">
        <v>30.370999999999999</v>
      </c>
      <c r="KJ62">
        <v>29.724900000000002</v>
      </c>
      <c r="KK62">
        <v>30.0002</v>
      </c>
      <c r="KL62">
        <v>29.5214</v>
      </c>
      <c r="KM62">
        <v>29.378</v>
      </c>
      <c r="KN62">
        <v>26.846699999999998</v>
      </c>
      <c r="KO62">
        <v>-30</v>
      </c>
      <c r="KP62">
        <v>-30</v>
      </c>
      <c r="KQ62">
        <v>-999.9</v>
      </c>
      <c r="KR62">
        <v>400</v>
      </c>
      <c r="KS62">
        <v>0</v>
      </c>
      <c r="KT62">
        <v>101.58799999999999</v>
      </c>
      <c r="KU62">
        <v>86.422799999999995</v>
      </c>
    </row>
    <row r="63" spans="1:307" s="2" customFormat="1" x14ac:dyDescent="0.35">
      <c r="A63">
        <f t="shared" si="99"/>
        <v>22</v>
      </c>
      <c r="B63" s="2">
        <v>11</v>
      </c>
      <c r="C63" s="2" t="s">
        <v>523</v>
      </c>
      <c r="D63" t="s">
        <v>526</v>
      </c>
      <c r="E63" s="2">
        <v>1</v>
      </c>
      <c r="F63" s="2">
        <v>2</v>
      </c>
      <c r="G63">
        <v>62</v>
      </c>
      <c r="H63" s="2">
        <v>1682070642</v>
      </c>
      <c r="I63" s="2">
        <v>1377.9000000953699</v>
      </c>
      <c r="J63" s="2" t="s">
        <v>488</v>
      </c>
      <c r="K63" s="2" t="s">
        <v>489</v>
      </c>
      <c r="L63" s="6">
        <f t="shared" si="47"/>
        <v>9.2592592592599665E-4</v>
      </c>
      <c r="M63" s="2">
        <v>15</v>
      </c>
      <c r="N63" s="2">
        <v>1.5020136399388804</v>
      </c>
      <c r="O63" s="2">
        <v>1.2886545182589026</v>
      </c>
      <c r="P63" s="3">
        <v>0.88581185829400488</v>
      </c>
      <c r="Q63" s="2">
        <v>0.46925609015912012</v>
      </c>
      <c r="R63" s="2">
        <v>0.41739950543450538</v>
      </c>
      <c r="S63" s="2">
        <v>1682070633.5</v>
      </c>
      <c r="T63" s="2">
        <v>6.7915929650166395E-3</v>
      </c>
      <c r="U63" s="2">
        <v>6.7915929650166396</v>
      </c>
      <c r="V63" s="2">
        <v>10.201065270367936</v>
      </c>
      <c r="W63" s="2">
        <v>392.64881250000002</v>
      </c>
      <c r="X63" s="2">
        <v>347.81297425755929</v>
      </c>
      <c r="Y63" s="2">
        <v>35.063821672296207</v>
      </c>
      <c r="Z63" s="2">
        <v>39.583825102348513</v>
      </c>
      <c r="AA63" s="3">
        <v>10.201065270367936</v>
      </c>
      <c r="AB63" s="3">
        <v>0.48842411849403528</v>
      </c>
      <c r="AC63" s="2">
        <v>3.0240374002039454</v>
      </c>
      <c r="AD63" s="2">
        <v>0.44845388314750412</v>
      </c>
      <c r="AE63" s="2">
        <v>0.28360176367205314</v>
      </c>
      <c r="AF63" s="2">
        <v>193.80068363060175</v>
      </c>
      <c r="AG63" s="2">
        <v>30.488191063787387</v>
      </c>
      <c r="AH63" s="2">
        <v>30.078025</v>
      </c>
      <c r="AI63" s="2">
        <v>4.2795811258954908</v>
      </c>
      <c r="AJ63" s="2">
        <v>61.884769532245798</v>
      </c>
      <c r="AK63" s="2">
        <v>2.8064905981694066</v>
      </c>
      <c r="AL63" s="2">
        <v>4.5350263390850172</v>
      </c>
      <c r="AM63" s="2">
        <v>1.4730905277260842</v>
      </c>
      <c r="AN63" s="3">
        <v>-299.50924975723382</v>
      </c>
      <c r="AO63" s="3">
        <v>165.2654414089763</v>
      </c>
      <c r="AP63" s="3">
        <v>12.2221525525907</v>
      </c>
      <c r="AQ63" s="2">
        <v>71.779027834934936</v>
      </c>
      <c r="AR63" s="2">
        <v>7.895091001379293</v>
      </c>
      <c r="AS63" s="2">
        <v>6.1266156984001636</v>
      </c>
      <c r="AT63" s="2">
        <v>409.65646118957602</v>
      </c>
      <c r="AU63" s="2">
        <v>403.04545454545399</v>
      </c>
      <c r="AV63" s="2">
        <v>-8.7094224632521797E-2</v>
      </c>
      <c r="AW63" s="2">
        <v>66.602864387934005</v>
      </c>
      <c r="AX63" s="3">
        <v>6.7915929650166396</v>
      </c>
      <c r="AY63" s="2">
        <v>23.604426876783201</v>
      </c>
      <c r="AZ63" s="2">
        <v>28.0341475524476</v>
      </c>
      <c r="BA63" s="2">
        <v>2.4373895104895401E-2</v>
      </c>
      <c r="BB63" s="2">
        <v>77.180000000000007</v>
      </c>
      <c r="BC63" s="2">
        <v>10</v>
      </c>
      <c r="BD63" s="2">
        <v>4</v>
      </c>
      <c r="BE63" s="2">
        <v>1</v>
      </c>
      <c r="BF63" s="2">
        <v>0</v>
      </c>
      <c r="BG63" s="2">
        <v>52572.433744384383</v>
      </c>
      <c r="BH63" s="2" t="s">
        <v>297</v>
      </c>
      <c r="BI63" s="2">
        <v>10288.9</v>
      </c>
      <c r="BJ63" s="2">
        <v>1.016</v>
      </c>
      <c r="BK63" s="2">
        <v>4.5720000000000001</v>
      </c>
      <c r="BL63" s="2">
        <v>0.77777777777777779</v>
      </c>
      <c r="BM63" s="2">
        <v>-1</v>
      </c>
      <c r="BN63" s="2" t="s">
        <v>490</v>
      </c>
      <c r="BO63" s="2">
        <v>10148.9</v>
      </c>
      <c r="BP63" s="2">
        <v>861.89239999999995</v>
      </c>
      <c r="BQ63" s="2">
        <v>1021.87081156405</v>
      </c>
      <c r="BR63" s="2">
        <v>0.15655443893068155</v>
      </c>
      <c r="BS63" s="2">
        <v>0.5</v>
      </c>
      <c r="BT63" s="2">
        <v>1009.1679751972028</v>
      </c>
      <c r="BU63" s="2">
        <v>10.201065270367936</v>
      </c>
      <c r="BV63" s="2">
        <v>78.99486307190503</v>
      </c>
      <c r="BW63" s="2">
        <v>1.1099307098185632E-2</v>
      </c>
      <c r="BX63" s="2">
        <v>-0.99552585322111098</v>
      </c>
      <c r="BY63" s="2">
        <v>1.3046179850412991</v>
      </c>
      <c r="BZ63" s="2" t="s">
        <v>299</v>
      </c>
      <c r="CA63" s="2">
        <v>0</v>
      </c>
      <c r="CB63" s="2">
        <v>1.3046179850412991</v>
      </c>
      <c r="CC63" s="2">
        <v>0.99872330438419654</v>
      </c>
      <c r="CD63" s="2">
        <v>0.15675456679887079</v>
      </c>
      <c r="CE63" s="2">
        <v>-311.34982285715631</v>
      </c>
      <c r="CF63" s="2">
        <v>0.15671024885404355</v>
      </c>
      <c r="CG63" s="2">
        <v>-286.07953081103767</v>
      </c>
      <c r="CH63" s="2">
        <v>2.3727419696839715E-4</v>
      </c>
      <c r="CI63" s="2">
        <v>0.9997627258030316</v>
      </c>
      <c r="CJ63" s="2">
        <v>671</v>
      </c>
      <c r="CK63" s="2">
        <v>290</v>
      </c>
      <c r="CL63" s="2">
        <v>986.55</v>
      </c>
      <c r="CM63" s="2">
        <v>135</v>
      </c>
      <c r="CN63" s="2">
        <v>10148.9</v>
      </c>
      <c r="CO63" s="2">
        <v>984.03</v>
      </c>
      <c r="CP63" s="2">
        <v>2.52</v>
      </c>
      <c r="CQ63" s="2">
        <v>300</v>
      </c>
      <c r="CR63" s="2">
        <v>24.1</v>
      </c>
      <c r="CS63" s="2">
        <v>1021.87081156405</v>
      </c>
      <c r="CT63" s="2">
        <v>1.29507700822567</v>
      </c>
      <c r="CU63" s="2">
        <v>-38.401790492980297</v>
      </c>
      <c r="CV63" s="2">
        <v>1.1583496655198999</v>
      </c>
      <c r="CW63" s="2">
        <v>0.97515672432586198</v>
      </c>
      <c r="CX63" s="2">
        <v>-7.3938226918798802E-3</v>
      </c>
      <c r="CY63" s="2">
        <v>290</v>
      </c>
      <c r="CZ63" s="2">
        <v>979.76</v>
      </c>
      <c r="DA63" s="2">
        <v>635</v>
      </c>
      <c r="DB63" s="2">
        <v>10121.4</v>
      </c>
      <c r="DC63" s="2">
        <v>983.93</v>
      </c>
      <c r="DD63" s="2">
        <v>-4.17</v>
      </c>
      <c r="DR63">
        <v>1199.9818749999999</v>
      </c>
      <c r="DS63">
        <v>1009.1679751972028</v>
      </c>
      <c r="DT63">
        <v>0.84098601505727155</v>
      </c>
      <c r="DU63">
        <v>0.16150300906053416</v>
      </c>
      <c r="DV63">
        <v>2</v>
      </c>
      <c r="DW63">
        <v>0.5</v>
      </c>
      <c r="DX63" t="s">
        <v>300</v>
      </c>
      <c r="DY63">
        <v>2</v>
      </c>
      <c r="DZ63" t="b">
        <v>1</v>
      </c>
      <c r="EA63">
        <v>1682070633.5</v>
      </c>
      <c r="EB63">
        <v>392.64881250000002</v>
      </c>
      <c r="EC63">
        <v>399.97681249999999</v>
      </c>
      <c r="ED63">
        <v>27.838774999999998</v>
      </c>
      <c r="EE63">
        <v>23.601587500000001</v>
      </c>
      <c r="EF63">
        <v>392.53618749999998</v>
      </c>
      <c r="EG63">
        <v>26.698843750000002</v>
      </c>
      <c r="EH63">
        <v>281.13262500000002</v>
      </c>
      <c r="EI63">
        <v>100.7123125</v>
      </c>
      <c r="EJ63">
        <v>9.9975331249999994E-2</v>
      </c>
      <c r="EK63">
        <v>31.091725</v>
      </c>
      <c r="EL63">
        <v>30.078025</v>
      </c>
      <c r="EM63">
        <v>26.66004375</v>
      </c>
      <c r="EN63">
        <v>0</v>
      </c>
      <c r="EO63">
        <v>0</v>
      </c>
      <c r="EP63">
        <v>10006.980625</v>
      </c>
      <c r="EQ63">
        <v>0</v>
      </c>
      <c r="ER63">
        <v>1349.0643749999999</v>
      </c>
      <c r="ES63">
        <v>-7.3281112500000001</v>
      </c>
      <c r="ET63">
        <v>403.8925625</v>
      </c>
      <c r="EU63">
        <v>409.64512500000001</v>
      </c>
      <c r="EV63">
        <v>4.2371756249999999</v>
      </c>
      <c r="EW63">
        <v>399.97681249999999</v>
      </c>
      <c r="EX63">
        <v>23.601587500000001</v>
      </c>
      <c r="EY63">
        <v>2.8037062499999998</v>
      </c>
      <c r="EZ63">
        <v>2.3769706249999998</v>
      </c>
      <c r="FA63">
        <v>22.905762500000002</v>
      </c>
      <c r="FB63">
        <v>20.207731249999998</v>
      </c>
      <c r="FC63">
        <v>1199.9818749999999</v>
      </c>
      <c r="FD63">
        <v>0.96699524999999997</v>
      </c>
      <c r="FE63">
        <v>3.3005081249999998E-2</v>
      </c>
      <c r="FF63">
        <v>0</v>
      </c>
      <c r="FG63">
        <v>864.67431250000004</v>
      </c>
      <c r="FH63">
        <v>4.9997999999999996</v>
      </c>
      <c r="FI63">
        <v>11012.9</v>
      </c>
      <c r="FJ63">
        <v>11589.987499999999</v>
      </c>
      <c r="FK63">
        <v>37.936999999999998</v>
      </c>
      <c r="FL63">
        <v>40</v>
      </c>
      <c r="FM63">
        <v>38.456687500000001</v>
      </c>
      <c r="FN63">
        <v>39.75</v>
      </c>
      <c r="FO63">
        <v>40.625</v>
      </c>
      <c r="FP63">
        <v>1155.5418749999999</v>
      </c>
      <c r="FQ63">
        <v>39.44</v>
      </c>
      <c r="FR63">
        <v>0</v>
      </c>
      <c r="FS63">
        <v>78.700000047683702</v>
      </c>
      <c r="FT63">
        <v>0</v>
      </c>
      <c r="FU63">
        <v>861.89239999999995</v>
      </c>
      <c r="FV63">
        <v>-124.447846358977</v>
      </c>
      <c r="FW63">
        <v>-1717.7461564588</v>
      </c>
      <c r="FX63">
        <v>10975.567999999999</v>
      </c>
      <c r="FY63">
        <v>15</v>
      </c>
      <c r="FZ63">
        <v>0</v>
      </c>
      <c r="GA63" t="s">
        <v>301</v>
      </c>
      <c r="GB63">
        <v>1677862641</v>
      </c>
      <c r="GC63">
        <v>1677862632</v>
      </c>
      <c r="GD63">
        <v>0</v>
      </c>
      <c r="GE63">
        <v>1.395</v>
      </c>
      <c r="GF63">
        <v>0.15</v>
      </c>
      <c r="GG63">
        <v>3.0830000000000002</v>
      </c>
      <c r="GH63">
        <v>0.99099999999999999</v>
      </c>
      <c r="GI63">
        <v>401</v>
      </c>
      <c r="GJ63">
        <v>15</v>
      </c>
      <c r="GK63">
        <v>0.55000000000000004</v>
      </c>
      <c r="GL63">
        <v>0.16</v>
      </c>
      <c r="GM63">
        <v>-6.5900538095238099</v>
      </c>
      <c r="GN63">
        <v>-12.2068690909091</v>
      </c>
      <c r="GO63">
        <v>1.25784404771655</v>
      </c>
      <c r="GP63">
        <v>0</v>
      </c>
      <c r="GQ63">
        <v>871.61879411764698</v>
      </c>
      <c r="GR63">
        <v>-130.43148968925701</v>
      </c>
      <c r="GS63">
        <v>12.804776555414101</v>
      </c>
      <c r="GT63">
        <v>0</v>
      </c>
      <c r="GU63">
        <v>4.1115599999999999</v>
      </c>
      <c r="GV63">
        <v>2.0962729870130001</v>
      </c>
      <c r="GW63">
        <v>0.213773637423193</v>
      </c>
      <c r="GX63">
        <v>0</v>
      </c>
      <c r="GY63">
        <v>0</v>
      </c>
      <c r="GZ63">
        <v>3</v>
      </c>
      <c r="HA63" t="s">
        <v>312</v>
      </c>
      <c r="HB63">
        <v>2.8749400000000001</v>
      </c>
      <c r="HC63">
        <v>2.7595000000000001</v>
      </c>
      <c r="HD63">
        <v>8.7171499999999999E-2</v>
      </c>
      <c r="HE63">
        <v>8.78723E-2</v>
      </c>
      <c r="HF63">
        <v>0.121757</v>
      </c>
      <c r="HG63">
        <v>0.10945299999999999</v>
      </c>
      <c r="HH63">
        <v>24936.3</v>
      </c>
      <c r="HI63">
        <v>19611.3</v>
      </c>
      <c r="HJ63">
        <v>28621.4</v>
      </c>
      <c r="HK63">
        <v>22487.7</v>
      </c>
      <c r="HL63">
        <v>41169</v>
      </c>
      <c r="HM63">
        <v>31750</v>
      </c>
      <c r="HN63">
        <v>53401.9</v>
      </c>
      <c r="HO63">
        <v>40263.4</v>
      </c>
      <c r="HP63">
        <v>1.49838</v>
      </c>
      <c r="HQ63">
        <v>2.5697999999999999</v>
      </c>
      <c r="HR63">
        <v>4.5228699999999997E-2</v>
      </c>
      <c r="HS63">
        <v>-0.148289</v>
      </c>
      <c r="HT63">
        <v>29.368300000000001</v>
      </c>
      <c r="HU63">
        <v>29.0883</v>
      </c>
      <c r="HV63">
        <v>42.192999999999998</v>
      </c>
      <c r="HW63">
        <v>34.704000000000001</v>
      </c>
      <c r="HX63">
        <v>23.2803</v>
      </c>
      <c r="HY63">
        <v>63.04</v>
      </c>
      <c r="HZ63">
        <v>0</v>
      </c>
      <c r="IA63">
        <v>2</v>
      </c>
      <c r="IB63">
        <v>0.159723</v>
      </c>
      <c r="IC63">
        <v>0</v>
      </c>
      <c r="ID63">
        <v>20.262799999999999</v>
      </c>
      <c r="IE63">
        <v>5.2527799999999996</v>
      </c>
      <c r="IF63">
        <v>11.986000000000001</v>
      </c>
      <c r="IG63">
        <v>4.9817499999999999</v>
      </c>
      <c r="IH63">
        <v>3.298</v>
      </c>
      <c r="II63">
        <v>9999</v>
      </c>
      <c r="IJ63">
        <v>9999</v>
      </c>
      <c r="IK63">
        <v>9999</v>
      </c>
      <c r="IL63">
        <v>999.9</v>
      </c>
      <c r="IM63">
        <v>4.9703799999999996</v>
      </c>
      <c r="IN63">
        <v>1.87469</v>
      </c>
      <c r="IO63">
        <v>1.8708800000000001</v>
      </c>
      <c r="IP63">
        <v>1.8746799999999999</v>
      </c>
      <c r="IQ63">
        <v>1.8705700000000001</v>
      </c>
      <c r="IR63">
        <v>1.87378</v>
      </c>
      <c r="IS63">
        <v>1.87582</v>
      </c>
      <c r="IT63">
        <v>1.8742399999999999</v>
      </c>
      <c r="IU63">
        <v>0</v>
      </c>
      <c r="IV63">
        <v>0</v>
      </c>
      <c r="IW63">
        <v>0</v>
      </c>
      <c r="IX63">
        <v>0</v>
      </c>
      <c r="IY63" t="s">
        <v>303</v>
      </c>
      <c r="IZ63" t="s">
        <v>304</v>
      </c>
      <c r="JA63" t="s">
        <v>305</v>
      </c>
      <c r="JB63" t="s">
        <v>305</v>
      </c>
      <c r="JC63" t="s">
        <v>305</v>
      </c>
      <c r="JD63" t="s">
        <v>305</v>
      </c>
      <c r="JE63">
        <v>0</v>
      </c>
      <c r="JF63">
        <v>100</v>
      </c>
      <c r="JG63">
        <v>100</v>
      </c>
      <c r="JH63">
        <v>0.107</v>
      </c>
      <c r="JI63">
        <v>1.1398999999999999</v>
      </c>
      <c r="JJ63">
        <v>-1.7656370177874501</v>
      </c>
      <c r="JK63">
        <v>4.0017307436777299E-3</v>
      </c>
      <c r="JL63">
        <v>2.1349243257305E-6</v>
      </c>
      <c r="JM63">
        <v>-3.5662565932405798E-10</v>
      </c>
      <c r="JN63">
        <v>1.13992948613311</v>
      </c>
      <c r="JO63">
        <v>0</v>
      </c>
      <c r="JP63">
        <v>0</v>
      </c>
      <c r="JQ63">
        <v>0</v>
      </c>
      <c r="JR63">
        <v>2</v>
      </c>
      <c r="JS63">
        <v>2028</v>
      </c>
      <c r="JT63">
        <v>2</v>
      </c>
      <c r="JU63">
        <v>24</v>
      </c>
      <c r="JV63">
        <v>70133.399999999994</v>
      </c>
      <c r="JW63">
        <v>70133.5</v>
      </c>
      <c r="JX63">
        <v>1.34033</v>
      </c>
      <c r="JY63">
        <v>2.4414099999999999</v>
      </c>
      <c r="JZ63">
        <v>2.1484399999999999</v>
      </c>
      <c r="KA63">
        <v>2.6196299999999999</v>
      </c>
      <c r="KB63">
        <v>2.2497600000000002</v>
      </c>
      <c r="KC63">
        <v>2.50244</v>
      </c>
      <c r="KD63">
        <v>38.550400000000003</v>
      </c>
      <c r="KE63">
        <v>14.622400000000001</v>
      </c>
      <c r="KF63">
        <v>18</v>
      </c>
      <c r="KG63">
        <v>255.89400000000001</v>
      </c>
      <c r="KH63">
        <v>1109.25</v>
      </c>
      <c r="KI63">
        <v>30.457799999999999</v>
      </c>
      <c r="KJ63">
        <v>29.746200000000002</v>
      </c>
      <c r="KK63">
        <v>29.9999</v>
      </c>
      <c r="KL63">
        <v>29.5596</v>
      </c>
      <c r="KM63">
        <v>29.4176</v>
      </c>
      <c r="KN63">
        <v>26.8643</v>
      </c>
      <c r="KO63">
        <v>-30</v>
      </c>
      <c r="KP63">
        <v>-30</v>
      </c>
      <c r="KQ63">
        <v>-999.9</v>
      </c>
      <c r="KR63">
        <v>400</v>
      </c>
      <c r="KS63">
        <v>0</v>
      </c>
      <c r="KT63">
        <v>101.59</v>
      </c>
      <c r="KU63">
        <v>86.431799999999996</v>
      </c>
    </row>
    <row r="64" spans="1:307" s="2" customFormat="1" x14ac:dyDescent="0.35">
      <c r="A64">
        <f t="shared" si="99"/>
        <v>22</v>
      </c>
      <c r="B64" s="2">
        <v>11</v>
      </c>
      <c r="C64" s="2" t="s">
        <v>523</v>
      </c>
      <c r="D64" t="s">
        <v>526</v>
      </c>
      <c r="E64" s="2">
        <v>1</v>
      </c>
      <c r="F64" s="2">
        <v>3</v>
      </c>
      <c r="G64">
        <v>63</v>
      </c>
      <c r="H64" s="2">
        <v>1682070727</v>
      </c>
      <c r="I64" s="2">
        <v>1462.9000000953699</v>
      </c>
      <c r="J64" s="2" t="s">
        <v>491</v>
      </c>
      <c r="K64" s="2" t="s">
        <v>492</v>
      </c>
      <c r="L64" s="6">
        <f t="shared" ref="L64:L73" si="100">K64-K63</f>
        <v>9.8379629629619103E-4</v>
      </c>
      <c r="M64" s="2">
        <v>15</v>
      </c>
      <c r="N64" s="2">
        <v>2.6742194770651699</v>
      </c>
      <c r="O64" s="2">
        <v>2.747846215783905</v>
      </c>
      <c r="P64" s="3">
        <v>0.82811783225216806</v>
      </c>
      <c r="Q64" s="2">
        <v>0.81051160353677232</v>
      </c>
      <c r="R64" s="2">
        <v>0.74957740672205764</v>
      </c>
      <c r="S64" s="2">
        <v>1682070719</v>
      </c>
      <c r="T64" s="2">
        <v>6.5886566779160896E-3</v>
      </c>
      <c r="U64" s="2">
        <v>6.5886566779160898</v>
      </c>
      <c r="V64" s="2">
        <v>17.619514015778705</v>
      </c>
      <c r="W64" s="2">
        <v>385.40966666666702</v>
      </c>
      <c r="X64" s="2">
        <v>319.16461768903099</v>
      </c>
      <c r="Y64" s="2">
        <v>32.17689790959583</v>
      </c>
      <c r="Z64" s="2">
        <v>38.855458313325784</v>
      </c>
      <c r="AA64" s="3">
        <v>17.619514015778705</v>
      </c>
      <c r="AB64" s="3">
        <v>0.52084019453370489</v>
      </c>
      <c r="AC64" s="2">
        <v>3.023811728032284</v>
      </c>
      <c r="AD64" s="2">
        <v>0.47564798311484441</v>
      </c>
      <c r="AE64" s="2">
        <v>0.30101288104360235</v>
      </c>
      <c r="AF64" s="2">
        <v>193.80027798060206</v>
      </c>
      <c r="AG64" s="2">
        <v>30.605620071237023</v>
      </c>
      <c r="AH64" s="2">
        <v>29.736546666666701</v>
      </c>
      <c r="AI64" s="2">
        <v>4.1964018866172212</v>
      </c>
      <c r="AJ64" s="2">
        <v>62.578480260032755</v>
      </c>
      <c r="AK64" s="2">
        <v>2.8486970287494713</v>
      </c>
      <c r="AL64" s="2">
        <v>4.5521991216665256</v>
      </c>
      <c r="AM64" s="2">
        <v>1.34770485786775</v>
      </c>
      <c r="AN64" s="3">
        <v>-290.55975949609956</v>
      </c>
      <c r="AO64" s="3">
        <v>231.73690459180207</v>
      </c>
      <c r="AP64" s="3">
        <v>17.116064747880124</v>
      </c>
      <c r="AQ64" s="2">
        <v>152.09348782418471</v>
      </c>
      <c r="AR64" s="2">
        <v>17.32543155983301</v>
      </c>
      <c r="AS64" s="2">
        <v>6.3050950450989536</v>
      </c>
      <c r="AT64" s="2">
        <v>409.76951102539698</v>
      </c>
      <c r="AU64" s="2">
        <v>396.50575151515199</v>
      </c>
      <c r="AV64" s="2">
        <v>-7.8423826688677496E-3</v>
      </c>
      <c r="AW64" s="2">
        <v>66.597920980152793</v>
      </c>
      <c r="AX64" s="3">
        <v>6.5886566779160898</v>
      </c>
      <c r="AY64" s="2">
        <v>23.734224611608401</v>
      </c>
      <c r="AZ64" s="2">
        <v>28.338434965034999</v>
      </c>
      <c r="BA64" s="2">
        <v>1.1272615384618601E-2</v>
      </c>
      <c r="BB64" s="2">
        <v>77.180000000000007</v>
      </c>
      <c r="BC64" s="2">
        <v>4</v>
      </c>
      <c r="BD64" s="2">
        <v>1</v>
      </c>
      <c r="BE64" s="2">
        <v>1</v>
      </c>
      <c r="BF64" s="2">
        <v>0</v>
      </c>
      <c r="BG64" s="2">
        <v>52554.169368876464</v>
      </c>
      <c r="BH64" s="2" t="s">
        <v>297</v>
      </c>
      <c r="BI64" s="2">
        <v>10288.9</v>
      </c>
      <c r="BJ64" s="2">
        <v>1.016</v>
      </c>
      <c r="BK64" s="2">
        <v>4.5720000000000001</v>
      </c>
      <c r="BL64" s="2">
        <v>0.77777777777777779</v>
      </c>
      <c r="BM64" s="2">
        <v>-1</v>
      </c>
      <c r="BN64" s="2" t="s">
        <v>493</v>
      </c>
      <c r="BO64" s="2">
        <v>10144.200000000001</v>
      </c>
      <c r="BP64" s="2">
        <v>740.52200000000005</v>
      </c>
      <c r="BQ64" s="2">
        <v>925.92729047712498</v>
      </c>
      <c r="BR64" s="2">
        <v>0.20023741862234845</v>
      </c>
      <c r="BS64" s="2">
        <v>0.5</v>
      </c>
      <c r="BT64" s="2">
        <v>1009.1658401972005</v>
      </c>
      <c r="BU64" s="2">
        <v>17.619514015778705</v>
      </c>
      <c r="BV64" s="2">
        <v>101.03638140147042</v>
      </c>
      <c r="BW64" s="2">
        <v>1.8450400592374665E-2</v>
      </c>
      <c r="BX64" s="2">
        <v>-0.99506224727684167</v>
      </c>
      <c r="BY64" s="2">
        <v>1.3044454203067626</v>
      </c>
      <c r="BZ64" s="2" t="s">
        <v>299</v>
      </c>
      <c r="CA64" s="2">
        <v>0</v>
      </c>
      <c r="CB64" s="2">
        <v>1.3044454203067626</v>
      </c>
      <c r="CC64" s="2">
        <v>0.99859120102223731</v>
      </c>
      <c r="CD64" s="2">
        <v>0.20051991086780011</v>
      </c>
      <c r="CE64" s="2">
        <v>-281.97089536102658</v>
      </c>
      <c r="CF64" s="2">
        <v>0.2004573761679152</v>
      </c>
      <c r="CG64" s="2">
        <v>-259.09878809817911</v>
      </c>
      <c r="CH64" s="2">
        <v>3.5322013311126752E-4</v>
      </c>
      <c r="CI64" s="2">
        <v>0.99964677986688877</v>
      </c>
      <c r="CJ64" s="2">
        <v>672</v>
      </c>
      <c r="CK64" s="2">
        <v>290</v>
      </c>
      <c r="CL64" s="2">
        <v>886.02</v>
      </c>
      <c r="CM64" s="2">
        <v>115</v>
      </c>
      <c r="CN64" s="2">
        <v>10144.200000000001</v>
      </c>
      <c r="CO64" s="2">
        <v>882.94</v>
      </c>
      <c r="CP64" s="2">
        <v>3.08</v>
      </c>
      <c r="CQ64" s="2">
        <v>300</v>
      </c>
      <c r="CR64" s="2">
        <v>24.1</v>
      </c>
      <c r="CS64" s="2">
        <v>925.92729047712498</v>
      </c>
      <c r="CT64" s="2">
        <v>1.5238535558606401</v>
      </c>
      <c r="CU64" s="2">
        <v>-43.609688142115601</v>
      </c>
      <c r="CV64" s="2">
        <v>1.36186364672362</v>
      </c>
      <c r="CW64" s="2">
        <v>0.97341972523556297</v>
      </c>
      <c r="CX64" s="2">
        <v>-7.3882451612903204E-3</v>
      </c>
      <c r="CY64" s="2">
        <v>290</v>
      </c>
      <c r="CZ64" s="2">
        <v>880.18</v>
      </c>
      <c r="DA64" s="2">
        <v>685</v>
      </c>
      <c r="DB64" s="2">
        <v>10110.200000000001</v>
      </c>
      <c r="DC64" s="2">
        <v>882.79</v>
      </c>
      <c r="DD64" s="2">
        <v>-2.61</v>
      </c>
      <c r="DR64">
        <v>1199.97933333333</v>
      </c>
      <c r="DS64">
        <v>1009.1658401972005</v>
      </c>
      <c r="DT64">
        <v>0.8409860171457425</v>
      </c>
      <c r="DU64">
        <v>0.16150301309128318</v>
      </c>
      <c r="DV64">
        <v>2</v>
      </c>
      <c r="DW64">
        <v>0.5</v>
      </c>
      <c r="DX64" t="s">
        <v>300</v>
      </c>
      <c r="DY64">
        <v>2</v>
      </c>
      <c r="DZ64" t="b">
        <v>1</v>
      </c>
      <c r="EA64">
        <v>1682070719</v>
      </c>
      <c r="EB64">
        <v>385.40966666666702</v>
      </c>
      <c r="EC64">
        <v>400.01260000000002</v>
      </c>
      <c r="ED64">
        <v>28.256399999999999</v>
      </c>
      <c r="EE64">
        <v>23.7274666666667</v>
      </c>
      <c r="EF64">
        <v>385.33659999999998</v>
      </c>
      <c r="EG64">
        <v>27.1164733333333</v>
      </c>
      <c r="EH64">
        <v>270.5686</v>
      </c>
      <c r="EI64">
        <v>100.71599999999999</v>
      </c>
      <c r="EJ64">
        <v>9.9993146666666602E-2</v>
      </c>
      <c r="EK64">
        <v>31.158073333333299</v>
      </c>
      <c r="EL64">
        <v>29.736546666666701</v>
      </c>
      <c r="EM64">
        <v>30.1816</v>
      </c>
      <c r="EN64">
        <v>0</v>
      </c>
      <c r="EO64">
        <v>0</v>
      </c>
      <c r="EP64">
        <v>10005.2493333333</v>
      </c>
      <c r="EQ64">
        <v>0</v>
      </c>
      <c r="ER64">
        <v>1297.52733333333</v>
      </c>
      <c r="ES64">
        <v>-14.602966666666701</v>
      </c>
      <c r="ET64">
        <v>396.61660000000001</v>
      </c>
      <c r="EU64">
        <v>409.73466666666701</v>
      </c>
      <c r="EV64">
        <v>4.5289373333333298</v>
      </c>
      <c r="EW64">
        <v>400.01260000000002</v>
      </c>
      <c r="EX64">
        <v>23.7274666666667</v>
      </c>
      <c r="EY64">
        <v>2.8458693333333298</v>
      </c>
      <c r="EZ64">
        <v>2.3897353333333302</v>
      </c>
      <c r="FA64">
        <v>23.152566666666701</v>
      </c>
      <c r="FB64">
        <v>20.29438</v>
      </c>
      <c r="FC64">
        <v>1199.97933333333</v>
      </c>
      <c r="FD64">
        <v>0.96699406666666698</v>
      </c>
      <c r="FE64">
        <v>3.3006193333333302E-2</v>
      </c>
      <c r="FF64">
        <v>0</v>
      </c>
      <c r="FG64">
        <v>742.37446666666699</v>
      </c>
      <c r="FH64">
        <v>4.9997999999999996</v>
      </c>
      <c r="FI64">
        <v>9419.5526666666592</v>
      </c>
      <c r="FJ64">
        <v>11589.9333333333</v>
      </c>
      <c r="FK64">
        <v>38</v>
      </c>
      <c r="FL64">
        <v>40.070399999999999</v>
      </c>
      <c r="FM64">
        <v>38.5</v>
      </c>
      <c r="FN64">
        <v>39.936999999999998</v>
      </c>
      <c r="FO64">
        <v>40.737400000000001</v>
      </c>
      <c r="FP64">
        <v>1155.53933333333</v>
      </c>
      <c r="FQ64">
        <v>39.44</v>
      </c>
      <c r="FR64">
        <v>0</v>
      </c>
      <c r="FS64">
        <v>83.900000095367403</v>
      </c>
      <c r="FT64">
        <v>0</v>
      </c>
      <c r="FU64">
        <v>740.52200000000005</v>
      </c>
      <c r="FV64">
        <v>-111.253922910407</v>
      </c>
      <c r="FW64">
        <v>-1423.31538219139</v>
      </c>
      <c r="FX64">
        <v>9397.0596000000005</v>
      </c>
      <c r="FY64">
        <v>15</v>
      </c>
      <c r="FZ64">
        <v>0</v>
      </c>
      <c r="GA64" t="s">
        <v>301</v>
      </c>
      <c r="GB64">
        <v>1677862641</v>
      </c>
      <c r="GC64">
        <v>1677862632</v>
      </c>
      <c r="GD64">
        <v>0</v>
      </c>
      <c r="GE64">
        <v>1.395</v>
      </c>
      <c r="GF64">
        <v>0.15</v>
      </c>
      <c r="GG64">
        <v>3.0830000000000002</v>
      </c>
      <c r="GH64">
        <v>0.99099999999999999</v>
      </c>
      <c r="GI64">
        <v>401</v>
      </c>
      <c r="GJ64">
        <v>15</v>
      </c>
      <c r="GK64">
        <v>0.55000000000000004</v>
      </c>
      <c r="GL64">
        <v>0.16</v>
      </c>
      <c r="GM64">
        <v>-14.483599999999999</v>
      </c>
      <c r="GN64">
        <v>-2.30260519480521</v>
      </c>
      <c r="GO64">
        <v>0.240494767787853</v>
      </c>
      <c r="GP64">
        <v>0</v>
      </c>
      <c r="GQ64">
        <v>748.21476470588198</v>
      </c>
      <c r="GR64">
        <v>-118.82872422445701</v>
      </c>
      <c r="GS64">
        <v>11.668360918864</v>
      </c>
      <c r="GT64">
        <v>0</v>
      </c>
      <c r="GU64">
        <v>4.4879804761904802</v>
      </c>
      <c r="GV64">
        <v>0.76882207792208701</v>
      </c>
      <c r="GW64">
        <v>7.8245481991960394E-2</v>
      </c>
      <c r="GX64">
        <v>0</v>
      </c>
      <c r="GY64">
        <v>0</v>
      </c>
      <c r="GZ64">
        <v>3</v>
      </c>
      <c r="HA64" t="s">
        <v>312</v>
      </c>
      <c r="HB64">
        <v>2.8618299999999999</v>
      </c>
      <c r="HC64">
        <v>2.7589600000000001</v>
      </c>
      <c r="HD64">
        <v>8.6074499999999998E-2</v>
      </c>
      <c r="HE64">
        <v>8.7877499999999997E-2</v>
      </c>
      <c r="HF64">
        <v>0.12267699999999999</v>
      </c>
      <c r="HG64">
        <v>0.109875</v>
      </c>
      <c r="HH64">
        <v>24967</v>
      </c>
      <c r="HI64">
        <v>19609.2</v>
      </c>
      <c r="HJ64">
        <v>28622.3</v>
      </c>
      <c r="HK64">
        <v>22485.4</v>
      </c>
      <c r="HL64">
        <v>41125.4</v>
      </c>
      <c r="HM64">
        <v>31731.9</v>
      </c>
      <c r="HN64">
        <v>53401.4</v>
      </c>
      <c r="HO64">
        <v>40259.5</v>
      </c>
      <c r="HP64">
        <v>1.48705</v>
      </c>
      <c r="HQ64">
        <v>2.5789499999999999</v>
      </c>
      <c r="HR64">
        <v>1.9699299999999999E-2</v>
      </c>
      <c r="HS64">
        <v>-9.0614E-2</v>
      </c>
      <c r="HT64">
        <v>29.416</v>
      </c>
      <c r="HU64">
        <v>30.9633</v>
      </c>
      <c r="HV64">
        <v>42.100999999999999</v>
      </c>
      <c r="HW64">
        <v>34.835000000000001</v>
      </c>
      <c r="HX64">
        <v>23.3949</v>
      </c>
      <c r="HY64">
        <v>62.82</v>
      </c>
      <c r="HZ64">
        <v>0</v>
      </c>
      <c r="IA64">
        <v>2</v>
      </c>
      <c r="IB64">
        <v>0.15948899999999999</v>
      </c>
      <c r="IC64">
        <v>0</v>
      </c>
      <c r="ID64">
        <v>20.263000000000002</v>
      </c>
      <c r="IE64">
        <v>5.2529300000000001</v>
      </c>
      <c r="IF64">
        <v>11.986000000000001</v>
      </c>
      <c r="IG64">
        <v>4.9818499999999997</v>
      </c>
      <c r="IH64">
        <v>3.2979500000000002</v>
      </c>
      <c r="II64">
        <v>9999</v>
      </c>
      <c r="IJ64">
        <v>9999</v>
      </c>
      <c r="IK64">
        <v>9999</v>
      </c>
      <c r="IL64">
        <v>999.9</v>
      </c>
      <c r="IM64">
        <v>4.9703900000000001</v>
      </c>
      <c r="IN64">
        <v>1.8747</v>
      </c>
      <c r="IO64">
        <v>1.8708800000000001</v>
      </c>
      <c r="IP64">
        <v>1.87469</v>
      </c>
      <c r="IQ64">
        <v>1.8705700000000001</v>
      </c>
      <c r="IR64">
        <v>1.87378</v>
      </c>
      <c r="IS64">
        <v>1.87584</v>
      </c>
      <c r="IT64">
        <v>1.87426</v>
      </c>
      <c r="IU64">
        <v>0</v>
      </c>
      <c r="IV64">
        <v>0</v>
      </c>
      <c r="IW64">
        <v>0</v>
      </c>
      <c r="IX64">
        <v>0</v>
      </c>
      <c r="IY64" t="s">
        <v>303</v>
      </c>
      <c r="IZ64" t="s">
        <v>304</v>
      </c>
      <c r="JA64" t="s">
        <v>305</v>
      </c>
      <c r="JB64" t="s">
        <v>305</v>
      </c>
      <c r="JC64" t="s">
        <v>305</v>
      </c>
      <c r="JD64" t="s">
        <v>305</v>
      </c>
      <c r="JE64">
        <v>0</v>
      </c>
      <c r="JF64">
        <v>100</v>
      </c>
      <c r="JG64">
        <v>100</v>
      </c>
      <c r="JH64">
        <v>7.1999999999999995E-2</v>
      </c>
      <c r="JI64">
        <v>1.1399999999999999</v>
      </c>
      <c r="JJ64">
        <v>-1.7656370177874501</v>
      </c>
      <c r="JK64">
        <v>4.0017307436777299E-3</v>
      </c>
      <c r="JL64">
        <v>2.1349243257305E-6</v>
      </c>
      <c r="JM64">
        <v>-3.5662565932405798E-10</v>
      </c>
      <c r="JN64">
        <v>1.13992948613311</v>
      </c>
      <c r="JO64">
        <v>0</v>
      </c>
      <c r="JP64">
        <v>0</v>
      </c>
      <c r="JQ64">
        <v>0</v>
      </c>
      <c r="JR64">
        <v>2</v>
      </c>
      <c r="JS64">
        <v>2028</v>
      </c>
      <c r="JT64">
        <v>2</v>
      </c>
      <c r="JU64">
        <v>24</v>
      </c>
      <c r="JV64">
        <v>70134.8</v>
      </c>
      <c r="JW64">
        <v>70134.899999999994</v>
      </c>
      <c r="JX64">
        <v>1.34033</v>
      </c>
      <c r="JY64">
        <v>2.4389599999999998</v>
      </c>
      <c r="JZ64">
        <v>2.1484399999999999</v>
      </c>
      <c r="KA64">
        <v>2.6232899999999999</v>
      </c>
      <c r="KB64">
        <v>2.2497600000000002</v>
      </c>
      <c r="KC64">
        <v>2.5061</v>
      </c>
      <c r="KD64">
        <v>38.697899999999997</v>
      </c>
      <c r="KE64">
        <v>14.6136</v>
      </c>
      <c r="KF64">
        <v>18</v>
      </c>
      <c r="KG64">
        <v>251.72</v>
      </c>
      <c r="KH64">
        <v>1122.08</v>
      </c>
      <c r="KI64">
        <v>30.543099999999999</v>
      </c>
      <c r="KJ64">
        <v>29.754999999999999</v>
      </c>
      <c r="KK64">
        <v>30.000399999999999</v>
      </c>
      <c r="KL64">
        <v>29.5852</v>
      </c>
      <c r="KM64">
        <v>29.46</v>
      </c>
      <c r="KN64">
        <v>26.8687</v>
      </c>
      <c r="KO64">
        <v>-30</v>
      </c>
      <c r="KP64">
        <v>-30</v>
      </c>
      <c r="KQ64">
        <v>-999.9</v>
      </c>
      <c r="KR64">
        <v>400</v>
      </c>
      <c r="KS64">
        <v>0</v>
      </c>
      <c r="KT64">
        <v>101.59</v>
      </c>
      <c r="KU64">
        <v>86.423400000000001</v>
      </c>
    </row>
    <row r="65" spans="1:307" s="4" customFormat="1" x14ac:dyDescent="0.35">
      <c r="A65">
        <f t="shared" si="99"/>
        <v>22</v>
      </c>
      <c r="B65" s="4">
        <v>11</v>
      </c>
      <c r="C65" s="4" t="s">
        <v>523</v>
      </c>
      <c r="D65" t="s">
        <v>526</v>
      </c>
      <c r="E65" s="4">
        <v>2</v>
      </c>
      <c r="F65" s="4">
        <v>1</v>
      </c>
      <c r="G65">
        <v>64</v>
      </c>
      <c r="H65" s="4">
        <v>1682070812</v>
      </c>
      <c r="I65" s="4">
        <v>1547.9000000953699</v>
      </c>
      <c r="J65" s="4" t="s">
        <v>494</v>
      </c>
      <c r="K65" s="4" t="s">
        <v>495</v>
      </c>
      <c r="L65" s="6">
        <f t="shared" si="100"/>
        <v>9.8379629629630205E-4</v>
      </c>
      <c r="M65" s="4">
        <v>15</v>
      </c>
      <c r="N65" s="4">
        <v>1.6740705421657271</v>
      </c>
      <c r="O65" s="4">
        <v>-15.689102810173861</v>
      </c>
      <c r="P65" s="5">
        <v>0.81471175368597581</v>
      </c>
      <c r="Q65" s="4">
        <v>4.5263689849945381E-2</v>
      </c>
      <c r="R65" s="4">
        <v>0.14064374977812491</v>
      </c>
      <c r="S65" s="4">
        <v>1682070804</v>
      </c>
      <c r="T65" s="4">
        <v>5.8786123520090754E-4</v>
      </c>
      <c r="U65" s="4">
        <v>0.58786123520090749</v>
      </c>
      <c r="V65" s="4">
        <v>0.98412117673099719</v>
      </c>
      <c r="W65" s="4">
        <v>405.25740000000002</v>
      </c>
      <c r="X65" s="4">
        <v>330.167967048219</v>
      </c>
      <c r="Y65" s="4">
        <v>33.287438992845409</v>
      </c>
      <c r="Z65" s="4">
        <v>40.857933916190674</v>
      </c>
      <c r="AA65" s="5">
        <v>0.98412117673099719</v>
      </c>
      <c r="AB65" s="5">
        <v>2.5678888849155666E-2</v>
      </c>
      <c r="AC65" s="4">
        <v>3.0233080123550975</v>
      </c>
      <c r="AD65" s="4">
        <v>2.5558332390242373E-2</v>
      </c>
      <c r="AE65" s="4">
        <v>1.5984741952137119E-2</v>
      </c>
      <c r="AF65" s="4">
        <v>193.82839678053372</v>
      </c>
      <c r="AG65" s="4">
        <v>32.207084490179341</v>
      </c>
      <c r="AH65" s="4">
        <v>31.633240000000001</v>
      </c>
      <c r="AI65" s="4">
        <v>4.6768492646879158</v>
      </c>
      <c r="AJ65" s="4">
        <v>53.320522776000743</v>
      </c>
      <c r="AK65" s="4">
        <v>2.439762397677911</v>
      </c>
      <c r="AL65" s="4">
        <v>4.5756535582506217</v>
      </c>
      <c r="AM65" s="4">
        <v>2.2370868670100048</v>
      </c>
      <c r="AN65" s="5">
        <v>-25.924680472360023</v>
      </c>
      <c r="AO65" s="5">
        <v>-62.735844643247972</v>
      </c>
      <c r="AP65" s="5">
        <v>-4.6800797808013384</v>
      </c>
      <c r="AQ65" s="4">
        <v>100.48779188412438</v>
      </c>
      <c r="AR65" s="4">
        <v>-7.3926037566052081</v>
      </c>
      <c r="AS65" s="4">
        <v>0.47119353133509656</v>
      </c>
      <c r="AT65" s="4">
        <v>409.79856101899099</v>
      </c>
      <c r="AU65" s="4">
        <v>412.336248484848</v>
      </c>
      <c r="AV65" s="4">
        <v>-0.33822133256741599</v>
      </c>
      <c r="AW65" s="4">
        <v>66.598453054950596</v>
      </c>
      <c r="AX65" s="5">
        <v>0.58786123520090749</v>
      </c>
      <c r="AY65" s="4">
        <v>23.863331433916098</v>
      </c>
      <c r="AZ65" s="4">
        <v>24.237755944056001</v>
      </c>
      <c r="BA65" s="4">
        <v>3.9736167832173904E-3</v>
      </c>
      <c r="BB65" s="4">
        <v>77.180000000000007</v>
      </c>
      <c r="BC65" s="4">
        <v>4</v>
      </c>
      <c r="BD65" s="4">
        <v>1</v>
      </c>
      <c r="BE65" s="4">
        <v>1</v>
      </c>
      <c r="BF65" s="4">
        <v>0</v>
      </c>
      <c r="BG65" s="4">
        <v>52523.31751880388</v>
      </c>
      <c r="BH65" s="4" t="s">
        <v>297</v>
      </c>
      <c r="BI65" s="4">
        <v>10288.9</v>
      </c>
      <c r="BJ65" s="4">
        <v>1.016</v>
      </c>
      <c r="BK65" s="4">
        <v>4.5720000000000001</v>
      </c>
      <c r="BL65" s="4">
        <v>0.77777777777777779</v>
      </c>
      <c r="BM65" s="4">
        <v>-1</v>
      </c>
      <c r="BN65" s="4" t="s">
        <v>496</v>
      </c>
      <c r="BO65" s="4">
        <v>10194.6</v>
      </c>
      <c r="BP65" s="4">
        <v>700.11671999999999</v>
      </c>
      <c r="BQ65" s="4">
        <v>733.97329784466206</v>
      </c>
      <c r="BR65" s="4">
        <v>4.6127805935288202E-2</v>
      </c>
      <c r="BS65" s="4">
        <v>0.5</v>
      </c>
      <c r="BT65" s="4">
        <v>1009.3142001971677</v>
      </c>
      <c r="BU65" s="4">
        <v>0.98412117673099719</v>
      </c>
      <c r="BV65" s="4">
        <v>23.278724777212787</v>
      </c>
      <c r="BW65" s="4">
        <v>1.9658112175013516E-3</v>
      </c>
      <c r="BX65" s="4">
        <v>-0.99377089055770029</v>
      </c>
      <c r="BY65" s="4">
        <v>1.3039649883938194</v>
      </c>
      <c r="BZ65" s="4" t="s">
        <v>299</v>
      </c>
      <c r="CA65" s="4">
        <v>0</v>
      </c>
      <c r="CB65" s="4">
        <v>1.3039649883938194</v>
      </c>
      <c r="CC65" s="4">
        <v>0.99822341631197897</v>
      </c>
      <c r="CD65" s="4">
        <v>4.6209901692860808E-2</v>
      </c>
      <c r="CE65" s="4">
        <v>-223.19262041387199</v>
      </c>
      <c r="CF65" s="4">
        <v>4.6191746700961836E-2</v>
      </c>
      <c r="CG65" s="4">
        <v>-205.11847520941004</v>
      </c>
      <c r="CH65" s="4">
        <v>8.6065783323401826E-5</v>
      </c>
      <c r="CI65" s="4">
        <v>0.99991393421667663</v>
      </c>
      <c r="CJ65" s="4">
        <v>673</v>
      </c>
      <c r="CK65" s="4">
        <v>290</v>
      </c>
      <c r="CL65" s="4">
        <v>732.43</v>
      </c>
      <c r="CM65" s="4">
        <v>25</v>
      </c>
      <c r="CN65" s="4">
        <v>10194.6</v>
      </c>
      <c r="CO65" s="4">
        <v>725.86</v>
      </c>
      <c r="CP65" s="4">
        <v>6.57</v>
      </c>
      <c r="CQ65" s="4">
        <v>300</v>
      </c>
      <c r="CR65" s="4">
        <v>24</v>
      </c>
      <c r="CS65" s="4">
        <v>733.97329784466206</v>
      </c>
      <c r="CT65" s="4">
        <v>2.0901052514146898</v>
      </c>
      <c r="CU65" s="4">
        <v>-8.2679826448788596</v>
      </c>
      <c r="CV65" s="4">
        <v>1.8754675630659099</v>
      </c>
      <c r="CW65" s="4">
        <v>0.40971603007795299</v>
      </c>
      <c r="CX65" s="4">
        <v>-7.4136358175750797E-3</v>
      </c>
      <c r="CY65" s="4">
        <v>290</v>
      </c>
      <c r="CZ65" s="4">
        <v>743.95</v>
      </c>
      <c r="DA65" s="4">
        <v>895</v>
      </c>
      <c r="DB65" s="4">
        <v>10062.6</v>
      </c>
      <c r="DC65" s="4">
        <v>725.76</v>
      </c>
      <c r="DD65" s="4">
        <v>18.190000000000001</v>
      </c>
      <c r="DR65">
        <v>1200.1559999999999</v>
      </c>
      <c r="DS65">
        <v>1009.3142001971677</v>
      </c>
      <c r="DT65">
        <v>0.84098583867194576</v>
      </c>
      <c r="DU65">
        <v>0.16150266863685531</v>
      </c>
      <c r="DV65">
        <v>2</v>
      </c>
      <c r="DW65">
        <v>0.5</v>
      </c>
      <c r="DX65" t="s">
        <v>300</v>
      </c>
      <c r="DY65">
        <v>2</v>
      </c>
      <c r="DZ65" t="b">
        <v>1</v>
      </c>
      <c r="EA65">
        <v>1682070804</v>
      </c>
      <c r="EB65">
        <v>405.25740000000002</v>
      </c>
      <c r="EC65">
        <v>399.99686666666702</v>
      </c>
      <c r="ED65">
        <v>24.199259999999999</v>
      </c>
      <c r="EE65">
        <v>23.863399999999999</v>
      </c>
      <c r="EF65">
        <v>405.07526666666701</v>
      </c>
      <c r="EG65">
        <v>23.067246666666701</v>
      </c>
      <c r="EH65">
        <v>273.79919999999998</v>
      </c>
      <c r="EI65">
        <v>100.719733333333</v>
      </c>
      <c r="EJ65">
        <v>9.9977586666666701E-2</v>
      </c>
      <c r="EK65">
        <v>31.248339999999999</v>
      </c>
      <c r="EL65">
        <v>31.633240000000001</v>
      </c>
      <c r="EM65">
        <v>25.239460000000001</v>
      </c>
      <c r="EN65">
        <v>0</v>
      </c>
      <c r="EO65">
        <v>0</v>
      </c>
      <c r="EP65">
        <v>10001.8326666667</v>
      </c>
      <c r="EQ65">
        <v>0</v>
      </c>
      <c r="ER65">
        <v>386.24886666666703</v>
      </c>
      <c r="ES65">
        <v>5.2604199999999999</v>
      </c>
      <c r="ET65">
        <v>415.30739999999997</v>
      </c>
      <c r="EU65">
        <v>409.7756</v>
      </c>
      <c r="EV65">
        <v>0.33585900000000002</v>
      </c>
      <c r="EW65">
        <v>399.99686666666702</v>
      </c>
      <c r="EX65">
        <v>23.863399999999999</v>
      </c>
      <c r="EY65">
        <v>2.4373420000000001</v>
      </c>
      <c r="EZ65">
        <v>2.40351266666667</v>
      </c>
      <c r="FA65">
        <v>20.6140133333333</v>
      </c>
      <c r="FB65">
        <v>20.3874733333333</v>
      </c>
      <c r="FC65">
        <v>1200.1559999999999</v>
      </c>
      <c r="FD65">
        <v>0.96700153333333305</v>
      </c>
      <c r="FE65">
        <v>3.2998526666666701E-2</v>
      </c>
      <c r="FF65">
        <v>0</v>
      </c>
      <c r="FG65">
        <v>701.71320000000003</v>
      </c>
      <c r="FH65">
        <v>4.9997999999999996</v>
      </c>
      <c r="FI65">
        <v>8655.8140000000003</v>
      </c>
      <c r="FJ65">
        <v>11591.7</v>
      </c>
      <c r="FK65">
        <v>38.061999999999998</v>
      </c>
      <c r="FL65">
        <v>40.061999999999998</v>
      </c>
      <c r="FM65">
        <v>38.561999999999998</v>
      </c>
      <c r="FN65">
        <v>39.936999999999998</v>
      </c>
      <c r="FO65">
        <v>40.799599999999998</v>
      </c>
      <c r="FP65">
        <v>1155.7173333333301</v>
      </c>
      <c r="FQ65">
        <v>39.438666666666698</v>
      </c>
      <c r="FR65">
        <v>0</v>
      </c>
      <c r="FS65">
        <v>83.900000095367403</v>
      </c>
      <c r="FT65">
        <v>0</v>
      </c>
      <c r="FU65">
        <v>700.11671999999999</v>
      </c>
      <c r="FV65">
        <v>-99.193922911249501</v>
      </c>
      <c r="FW65">
        <v>-1228.7530748071799</v>
      </c>
      <c r="FX65">
        <v>8636.0336000000007</v>
      </c>
      <c r="FY65">
        <v>15</v>
      </c>
      <c r="FZ65">
        <v>0</v>
      </c>
      <c r="GA65" t="s">
        <v>301</v>
      </c>
      <c r="GB65">
        <v>1677862641</v>
      </c>
      <c r="GC65">
        <v>1677862632</v>
      </c>
      <c r="GD65">
        <v>0</v>
      </c>
      <c r="GE65">
        <v>1.395</v>
      </c>
      <c r="GF65">
        <v>0.15</v>
      </c>
      <c r="GG65">
        <v>3.0830000000000002</v>
      </c>
      <c r="GH65">
        <v>0.99099999999999999</v>
      </c>
      <c r="GI65">
        <v>401</v>
      </c>
      <c r="GJ65">
        <v>15</v>
      </c>
      <c r="GK65">
        <v>0.55000000000000004</v>
      </c>
      <c r="GL65">
        <v>0.16</v>
      </c>
      <c r="GM65">
        <v>8.2948500000000003</v>
      </c>
      <c r="GN65">
        <v>-44.616643636363598</v>
      </c>
      <c r="GO65">
        <v>4.6102599304522203</v>
      </c>
      <c r="GP65">
        <v>0</v>
      </c>
      <c r="GQ65">
        <v>712.65011764705901</v>
      </c>
      <c r="GR65">
        <v>-165.9395875745</v>
      </c>
      <c r="GS65">
        <v>17.728076793879499</v>
      </c>
      <c r="GT65">
        <v>0</v>
      </c>
      <c r="GU65">
        <v>0.29654876190476198</v>
      </c>
      <c r="GV65">
        <v>0.57523768831168898</v>
      </c>
      <c r="GW65">
        <v>5.95818553979112E-2</v>
      </c>
      <c r="GX65">
        <v>0</v>
      </c>
      <c r="GY65">
        <v>0</v>
      </c>
      <c r="GZ65">
        <v>3</v>
      </c>
      <c r="HA65" t="s">
        <v>312</v>
      </c>
      <c r="HB65">
        <v>2.86598</v>
      </c>
      <c r="HC65">
        <v>2.7593000000000001</v>
      </c>
      <c r="HD65">
        <v>8.8894200000000007E-2</v>
      </c>
      <c r="HE65">
        <v>8.7870299999999998E-2</v>
      </c>
      <c r="HF65">
        <v>0.109509</v>
      </c>
      <c r="HG65">
        <v>0.110287</v>
      </c>
      <c r="HH65">
        <v>24888.400000000001</v>
      </c>
      <c r="HI65">
        <v>19607.8</v>
      </c>
      <c r="HJ65">
        <v>28620.7</v>
      </c>
      <c r="HK65">
        <v>22483.8</v>
      </c>
      <c r="HL65">
        <v>41741.5</v>
      </c>
      <c r="HM65">
        <v>31716.1</v>
      </c>
      <c r="HN65">
        <v>53399.3</v>
      </c>
      <c r="HO65">
        <v>40258.300000000003</v>
      </c>
      <c r="HP65">
        <v>1.49532</v>
      </c>
      <c r="HQ65">
        <v>2.5724300000000002</v>
      </c>
      <c r="HR65">
        <v>0.14550199999999999</v>
      </c>
      <c r="HS65">
        <v>-0.29202899999999998</v>
      </c>
      <c r="HT65">
        <v>29.330100000000002</v>
      </c>
      <c r="HU65">
        <v>29.744499999999999</v>
      </c>
      <c r="HV65">
        <v>42.076999999999998</v>
      </c>
      <c r="HW65">
        <v>34.966000000000001</v>
      </c>
      <c r="HX65">
        <v>23.553000000000001</v>
      </c>
      <c r="HY65">
        <v>62.93</v>
      </c>
      <c r="HZ65">
        <v>0</v>
      </c>
      <c r="IA65">
        <v>2</v>
      </c>
      <c r="IB65">
        <v>0.16134399999999999</v>
      </c>
      <c r="IC65">
        <v>0</v>
      </c>
      <c r="ID65">
        <v>20.264099999999999</v>
      </c>
      <c r="IE65">
        <v>5.2521800000000001</v>
      </c>
      <c r="IF65">
        <v>11.986000000000001</v>
      </c>
      <c r="IG65">
        <v>4.9817499999999999</v>
      </c>
      <c r="IH65">
        <v>3.298</v>
      </c>
      <c r="II65">
        <v>9999</v>
      </c>
      <c r="IJ65">
        <v>9999</v>
      </c>
      <c r="IK65">
        <v>9999</v>
      </c>
      <c r="IL65">
        <v>999.9</v>
      </c>
      <c r="IM65">
        <v>4.9704199999999998</v>
      </c>
      <c r="IN65">
        <v>1.8747100000000001</v>
      </c>
      <c r="IO65">
        <v>1.8708899999999999</v>
      </c>
      <c r="IP65">
        <v>1.87469</v>
      </c>
      <c r="IQ65">
        <v>1.8705700000000001</v>
      </c>
      <c r="IR65">
        <v>1.8737699999999999</v>
      </c>
      <c r="IS65">
        <v>1.87588</v>
      </c>
      <c r="IT65">
        <v>1.8742700000000001</v>
      </c>
      <c r="IU65">
        <v>0</v>
      </c>
      <c r="IV65">
        <v>0</v>
      </c>
      <c r="IW65">
        <v>0</v>
      </c>
      <c r="IX65">
        <v>0</v>
      </c>
      <c r="IY65" t="s">
        <v>303</v>
      </c>
      <c r="IZ65" t="s">
        <v>304</v>
      </c>
      <c r="JA65" t="s">
        <v>305</v>
      </c>
      <c r="JB65" t="s">
        <v>305</v>
      </c>
      <c r="JC65" t="s">
        <v>305</v>
      </c>
      <c r="JD65" t="s">
        <v>305</v>
      </c>
      <c r="JE65">
        <v>0</v>
      </c>
      <c r="JF65">
        <v>100</v>
      </c>
      <c r="JG65">
        <v>100</v>
      </c>
      <c r="JH65">
        <v>0.16500000000000001</v>
      </c>
      <c r="JI65">
        <v>1.1327</v>
      </c>
      <c r="JJ65">
        <v>-1.7656370177874501</v>
      </c>
      <c r="JK65">
        <v>4.0017307436777299E-3</v>
      </c>
      <c r="JL65">
        <v>2.1349243257305E-6</v>
      </c>
      <c r="JM65">
        <v>-3.5662565932405798E-10</v>
      </c>
      <c r="JN65">
        <v>0.442181787969469</v>
      </c>
      <c r="JO65">
        <v>5.99824452263635E-2</v>
      </c>
      <c r="JP65">
        <v>-2.0351725269219302E-3</v>
      </c>
      <c r="JQ65">
        <v>3.1702326575559498E-5</v>
      </c>
      <c r="JR65">
        <v>2</v>
      </c>
      <c r="JS65">
        <v>2028</v>
      </c>
      <c r="JT65">
        <v>2</v>
      </c>
      <c r="JU65">
        <v>24</v>
      </c>
      <c r="JV65">
        <v>70136.2</v>
      </c>
      <c r="JW65">
        <v>70136.3</v>
      </c>
      <c r="JX65">
        <v>1.34155</v>
      </c>
      <c r="JY65">
        <v>2.4352999999999998</v>
      </c>
      <c r="JZ65">
        <v>2.1484399999999999</v>
      </c>
      <c r="KA65">
        <v>2.6232899999999999</v>
      </c>
      <c r="KB65">
        <v>2.2497600000000002</v>
      </c>
      <c r="KC65">
        <v>2.48291</v>
      </c>
      <c r="KD65">
        <v>38.796399999999998</v>
      </c>
      <c r="KE65">
        <v>14.587300000000001</v>
      </c>
      <c r="KF65">
        <v>18</v>
      </c>
      <c r="KG65">
        <v>254.93899999999999</v>
      </c>
      <c r="KH65">
        <v>1114.18</v>
      </c>
      <c r="KI65">
        <v>30.630800000000001</v>
      </c>
      <c r="KJ65">
        <v>29.792400000000001</v>
      </c>
      <c r="KK65">
        <v>30.0001</v>
      </c>
      <c r="KL65">
        <v>29.615400000000001</v>
      </c>
      <c r="KM65">
        <v>29.495200000000001</v>
      </c>
      <c r="KN65">
        <v>26.875499999999999</v>
      </c>
      <c r="KO65">
        <v>-30</v>
      </c>
      <c r="KP65">
        <v>-30</v>
      </c>
      <c r="KQ65">
        <v>-999.9</v>
      </c>
      <c r="KR65">
        <v>400</v>
      </c>
      <c r="KS65">
        <v>0</v>
      </c>
      <c r="KT65">
        <v>101.586</v>
      </c>
      <c r="KU65">
        <v>86.419499999999999</v>
      </c>
    </row>
    <row r="66" spans="1:307" s="4" customFormat="1" x14ac:dyDescent="0.35">
      <c r="A66">
        <f t="shared" si="99"/>
        <v>22</v>
      </c>
      <c r="B66" s="4">
        <v>11</v>
      </c>
      <c r="C66" s="4" t="s">
        <v>523</v>
      </c>
      <c r="D66" t="s">
        <v>526</v>
      </c>
      <c r="E66" s="4">
        <v>2</v>
      </c>
      <c r="F66" s="4">
        <v>2</v>
      </c>
      <c r="G66">
        <v>65</v>
      </c>
      <c r="H66" s="4">
        <v>1682070891</v>
      </c>
      <c r="I66" s="4">
        <v>1626.9000000953699</v>
      </c>
      <c r="J66" s="4" t="s">
        <v>497</v>
      </c>
      <c r="K66" s="4" t="s">
        <v>498</v>
      </c>
      <c r="L66" s="6">
        <f t="shared" si="100"/>
        <v>9.1435185185184675E-4</v>
      </c>
      <c r="M66" s="4">
        <v>15</v>
      </c>
      <c r="N66" s="4">
        <v>2.6504612095419255</v>
      </c>
      <c r="O66" s="4">
        <v>1.4784818904581072</v>
      </c>
      <c r="P66" s="5">
        <v>0.77427259960820261</v>
      </c>
      <c r="Q66" s="4">
        <v>0.27571909793553484</v>
      </c>
      <c r="R66" s="4">
        <v>1.0235072610202953</v>
      </c>
      <c r="S66" s="4">
        <v>1682070883</v>
      </c>
      <c r="T66" s="4">
        <v>2.2614203269009179E-3</v>
      </c>
      <c r="U66" s="4">
        <v>2.2614203269009181</v>
      </c>
      <c r="V66" s="4">
        <v>5.9938068549205044</v>
      </c>
      <c r="W66" s="4">
        <v>397.47313333333301</v>
      </c>
      <c r="X66" s="4">
        <v>307.75255622041749</v>
      </c>
      <c r="Y66" s="4">
        <v>31.02718326791544</v>
      </c>
      <c r="Z66" s="4">
        <v>40.072686652757454</v>
      </c>
      <c r="AA66" s="5">
        <v>5.9938068549205044</v>
      </c>
      <c r="AB66" s="5">
        <v>0.12345717687575418</v>
      </c>
      <c r="AC66" s="4">
        <v>3.02387659192763</v>
      </c>
      <c r="AD66" s="4">
        <v>0.12072380948843905</v>
      </c>
      <c r="AE66" s="4">
        <v>7.5692922718033559E-2</v>
      </c>
      <c r="AF66" s="4">
        <v>193.80003798047341</v>
      </c>
      <c r="AG66" s="4">
        <v>31.716127117240546</v>
      </c>
      <c r="AH66" s="4">
        <v>30.461546666666699</v>
      </c>
      <c r="AI66" s="4">
        <v>4.3747112509228074</v>
      </c>
      <c r="AJ66" s="4">
        <v>55.972548151599341</v>
      </c>
      <c r="AK66" s="4">
        <v>2.5510259215382609</v>
      </c>
      <c r="AL66" s="4">
        <v>4.5576376380594859</v>
      </c>
      <c r="AM66" s="4">
        <v>1.8236853293845465</v>
      </c>
      <c r="AN66" s="5">
        <v>-99.728636416330474</v>
      </c>
      <c r="AO66" s="5">
        <v>116.96808416465105</v>
      </c>
      <c r="AP66" s="5">
        <v>8.6709256622265833</v>
      </c>
      <c r="AQ66" s="4">
        <v>219.71041139102056</v>
      </c>
      <c r="AR66" s="4">
        <v>2.6629881443137156</v>
      </c>
      <c r="AS66" s="4">
        <v>1.8011638569942778</v>
      </c>
      <c r="AT66" s="4">
        <v>409.85000024435499</v>
      </c>
      <c r="AU66" s="4">
        <v>406.64198787878797</v>
      </c>
      <c r="AV66" s="4">
        <v>-0.13809795947683301</v>
      </c>
      <c r="AW66" s="4">
        <v>66.598113922513605</v>
      </c>
      <c r="AX66" s="5">
        <v>2.2614203269009181</v>
      </c>
      <c r="AY66" s="4">
        <v>24.001193021678301</v>
      </c>
      <c r="AZ66" s="4">
        <v>25.437235664335699</v>
      </c>
      <c r="BA66" s="4">
        <v>1.78542167832192E-2</v>
      </c>
      <c r="BB66" s="4">
        <v>77.180000000000007</v>
      </c>
      <c r="BC66" s="4">
        <v>4</v>
      </c>
      <c r="BD66" s="4">
        <v>1</v>
      </c>
      <c r="BE66" s="4">
        <v>1</v>
      </c>
      <c r="BF66" s="4">
        <v>0</v>
      </c>
      <c r="BG66" s="4">
        <v>52552.578447618391</v>
      </c>
      <c r="BH66" s="4" t="s">
        <v>297</v>
      </c>
      <c r="BI66" s="4">
        <v>10288.9</v>
      </c>
      <c r="BJ66" s="4">
        <v>1.016</v>
      </c>
      <c r="BK66" s="4">
        <v>4.5720000000000001</v>
      </c>
      <c r="BL66" s="4">
        <v>0.77777777777777779</v>
      </c>
      <c r="BM66" s="4">
        <v>-1</v>
      </c>
      <c r="BN66" s="4" t="s">
        <v>499</v>
      </c>
      <c r="BO66" s="4">
        <v>10144.799999999999</v>
      </c>
      <c r="BP66" s="4">
        <v>790.04960000000005</v>
      </c>
      <c r="BQ66" s="4">
        <v>843.859123213457</v>
      </c>
      <c r="BR66" s="4">
        <v>6.3766002799789168E-2</v>
      </c>
      <c r="BS66" s="4">
        <v>0.5</v>
      </c>
      <c r="BT66" s="4">
        <v>1009.1682401971389</v>
      </c>
      <c r="BU66" s="4">
        <v>5.9938068549205044</v>
      </c>
      <c r="BV66" s="4">
        <v>32.175312414934531</v>
      </c>
      <c r="BW66" s="4">
        <v>6.9302684887846636E-3</v>
      </c>
      <c r="BX66" s="4">
        <v>-0.9945820340454582</v>
      </c>
      <c r="BY66" s="4">
        <v>1.3042667220868831</v>
      </c>
      <c r="BZ66" s="4" t="s">
        <v>299</v>
      </c>
      <c r="CA66" s="4">
        <v>0</v>
      </c>
      <c r="CB66" s="4">
        <v>1.3042667220868831</v>
      </c>
      <c r="CC66" s="4">
        <v>0.99845440229748283</v>
      </c>
      <c r="CD66" s="4">
        <v>6.3864711951853892E-2</v>
      </c>
      <c r="CE66" s="4">
        <v>-256.84076753946505</v>
      </c>
      <c r="CF66" s="4">
        <v>6.3842869131209887E-2</v>
      </c>
      <c r="CG66" s="4">
        <v>-236.02000090367181</v>
      </c>
      <c r="CH66" s="4">
        <v>1.0543213807647957E-4</v>
      </c>
      <c r="CI66" s="4">
        <v>0.99989456786192354</v>
      </c>
      <c r="CJ66" s="4">
        <v>674</v>
      </c>
      <c r="CK66" s="4">
        <v>290</v>
      </c>
      <c r="CL66" s="4">
        <v>840.08</v>
      </c>
      <c r="CM66" s="4">
        <v>85</v>
      </c>
      <c r="CN66" s="4">
        <v>10144.799999999999</v>
      </c>
      <c r="CO66" s="4">
        <v>839.05</v>
      </c>
      <c r="CP66" s="4">
        <v>1.03</v>
      </c>
      <c r="CQ66" s="4">
        <v>300</v>
      </c>
      <c r="CR66" s="4">
        <v>24.1</v>
      </c>
      <c r="CS66" s="4">
        <v>843.859123213457</v>
      </c>
      <c r="CT66" s="4">
        <v>2.2240774093215201</v>
      </c>
      <c r="CU66" s="4">
        <v>-4.8793987483560999</v>
      </c>
      <c r="CV66" s="4">
        <v>1.98682546212376</v>
      </c>
      <c r="CW66" s="4">
        <v>0.17722877944156601</v>
      </c>
      <c r="CX66" s="4">
        <v>-7.3841610678531703E-3</v>
      </c>
      <c r="CY66" s="4">
        <v>290</v>
      </c>
      <c r="CZ66" s="4">
        <v>842.54</v>
      </c>
      <c r="DA66" s="4">
        <v>715</v>
      </c>
      <c r="DB66" s="4">
        <v>10103.4</v>
      </c>
      <c r="DC66" s="4">
        <v>839.03</v>
      </c>
      <c r="DD66" s="4">
        <v>3.51</v>
      </c>
      <c r="DR66">
        <v>1199.98266666667</v>
      </c>
      <c r="DS66">
        <v>1009.1682401971389</v>
      </c>
      <c r="DT66">
        <v>0.8409856810685622</v>
      </c>
      <c r="DU66">
        <v>0.16150236446232519</v>
      </c>
      <c r="DV66">
        <v>2</v>
      </c>
      <c r="DW66">
        <v>0.5</v>
      </c>
      <c r="DX66" t="s">
        <v>300</v>
      </c>
      <c r="DY66">
        <v>2</v>
      </c>
      <c r="DZ66" t="b">
        <v>1</v>
      </c>
      <c r="EA66">
        <v>1682070883</v>
      </c>
      <c r="EB66">
        <v>397.47313333333301</v>
      </c>
      <c r="EC66">
        <v>399.98773333333298</v>
      </c>
      <c r="ED66">
        <v>25.303126666666699</v>
      </c>
      <c r="EE66">
        <v>23.9966066666667</v>
      </c>
      <c r="EF66">
        <v>397.33420000000001</v>
      </c>
      <c r="EG66">
        <v>24.152753333333301</v>
      </c>
      <c r="EH66">
        <v>268.74273333333298</v>
      </c>
      <c r="EI66">
        <v>100.7186</v>
      </c>
      <c r="EJ66">
        <v>0.10000456000000001</v>
      </c>
      <c r="EK66">
        <v>31.179040000000001</v>
      </c>
      <c r="EL66">
        <v>30.461546666666699</v>
      </c>
      <c r="EM66">
        <v>26.24502</v>
      </c>
      <c r="EN66">
        <v>0</v>
      </c>
      <c r="EO66">
        <v>0</v>
      </c>
      <c r="EP66">
        <v>10005.3833333333</v>
      </c>
      <c r="EQ66">
        <v>0</v>
      </c>
      <c r="ER66">
        <v>323.25920000000002</v>
      </c>
      <c r="ES66">
        <v>-2.5145665333333298</v>
      </c>
      <c r="ET66">
        <v>407.79160000000002</v>
      </c>
      <c r="EU66">
        <v>409.822133333333</v>
      </c>
      <c r="EV66">
        <v>1.306516</v>
      </c>
      <c r="EW66">
        <v>399.98773333333298</v>
      </c>
      <c r="EX66">
        <v>23.9966066666667</v>
      </c>
      <c r="EY66">
        <v>2.5484960000000001</v>
      </c>
      <c r="EZ66">
        <v>2.4169066666666699</v>
      </c>
      <c r="FA66">
        <v>21.339473333333299</v>
      </c>
      <c r="FB66">
        <v>20.477499999999999</v>
      </c>
      <c r="FC66">
        <v>1199.98266666667</v>
      </c>
      <c r="FD66">
        <v>0.96700533333333305</v>
      </c>
      <c r="FE66">
        <v>3.2994506666666701E-2</v>
      </c>
      <c r="FF66">
        <v>0</v>
      </c>
      <c r="FG66">
        <v>793.74059999999997</v>
      </c>
      <c r="FH66">
        <v>4.9997999999999996</v>
      </c>
      <c r="FI66">
        <v>9869.23066666667</v>
      </c>
      <c r="FJ66">
        <v>11590.026666666699</v>
      </c>
      <c r="FK66">
        <v>38.041333333333299</v>
      </c>
      <c r="FL66">
        <v>39.875</v>
      </c>
      <c r="FM66">
        <v>38.5</v>
      </c>
      <c r="FN66">
        <v>39.811999999999998</v>
      </c>
      <c r="FO66">
        <v>40.75</v>
      </c>
      <c r="FP66">
        <v>1155.556</v>
      </c>
      <c r="FQ66">
        <v>39.426666666666698</v>
      </c>
      <c r="FR66">
        <v>0</v>
      </c>
      <c r="FS66">
        <v>77.900000095367403</v>
      </c>
      <c r="FT66">
        <v>0</v>
      </c>
      <c r="FU66">
        <v>790.04960000000005</v>
      </c>
      <c r="FV66">
        <v>-209.420692025211</v>
      </c>
      <c r="FW66">
        <v>-2460.6999969407798</v>
      </c>
      <c r="FX66">
        <v>9825.1908000000003</v>
      </c>
      <c r="FY66">
        <v>15</v>
      </c>
      <c r="FZ66">
        <v>0</v>
      </c>
      <c r="GA66" t="s">
        <v>301</v>
      </c>
      <c r="GB66">
        <v>1677862641</v>
      </c>
      <c r="GC66">
        <v>1677862632</v>
      </c>
      <c r="GD66">
        <v>0</v>
      </c>
      <c r="GE66">
        <v>1.395</v>
      </c>
      <c r="GF66">
        <v>0.15</v>
      </c>
      <c r="GG66">
        <v>3.0830000000000002</v>
      </c>
      <c r="GH66">
        <v>0.99099999999999999</v>
      </c>
      <c r="GI66">
        <v>401</v>
      </c>
      <c r="GJ66">
        <v>15</v>
      </c>
      <c r="GK66">
        <v>0.55000000000000004</v>
      </c>
      <c r="GL66">
        <v>0.16</v>
      </c>
      <c r="GM66">
        <v>-1.6347286571428601</v>
      </c>
      <c r="GN66">
        <v>-15.7221618857143</v>
      </c>
      <c r="GO66">
        <v>1.6261524861830301</v>
      </c>
      <c r="GP66">
        <v>0</v>
      </c>
      <c r="GQ66">
        <v>805.67164705882396</v>
      </c>
      <c r="GR66">
        <v>-237.62041255082801</v>
      </c>
      <c r="GS66">
        <v>23.4153487794581</v>
      </c>
      <c r="GT66">
        <v>0</v>
      </c>
      <c r="GU66">
        <v>1.21439014285714</v>
      </c>
      <c r="GV66">
        <v>1.6370512207792201</v>
      </c>
      <c r="GW66">
        <v>0.16954397960363199</v>
      </c>
      <c r="GX66">
        <v>0</v>
      </c>
      <c r="GY66">
        <v>0</v>
      </c>
      <c r="GZ66">
        <v>3</v>
      </c>
      <c r="HA66" t="s">
        <v>312</v>
      </c>
      <c r="HB66">
        <v>2.8604799999999999</v>
      </c>
      <c r="HC66">
        <v>2.7594400000000001</v>
      </c>
      <c r="HD66">
        <v>8.7919200000000003E-2</v>
      </c>
      <c r="HE66">
        <v>8.7872500000000006E-2</v>
      </c>
      <c r="HF66">
        <v>0.113415</v>
      </c>
      <c r="HG66">
        <v>0.110759</v>
      </c>
      <c r="HH66">
        <v>24918.1</v>
      </c>
      <c r="HI66">
        <v>19607.8</v>
      </c>
      <c r="HJ66">
        <v>28623.9</v>
      </c>
      <c r="HK66">
        <v>22483.7</v>
      </c>
      <c r="HL66">
        <v>41563.1</v>
      </c>
      <c r="HM66">
        <v>31699.200000000001</v>
      </c>
      <c r="HN66">
        <v>53405.5</v>
      </c>
      <c r="HO66">
        <v>40258</v>
      </c>
      <c r="HP66">
        <v>1.4830700000000001</v>
      </c>
      <c r="HQ66">
        <v>2.5787499999999999</v>
      </c>
      <c r="HR66">
        <v>8.5782300000000006E-2</v>
      </c>
      <c r="HS66">
        <v>-0.15598899999999999</v>
      </c>
      <c r="HT66">
        <v>29.167200000000001</v>
      </c>
      <c r="HU66">
        <v>29.200700000000001</v>
      </c>
      <c r="HV66">
        <v>42.064</v>
      </c>
      <c r="HW66">
        <v>35.046999999999997</v>
      </c>
      <c r="HX66">
        <v>23.650200000000002</v>
      </c>
      <c r="HY66">
        <v>62.92</v>
      </c>
      <c r="HZ66">
        <v>0</v>
      </c>
      <c r="IA66">
        <v>2</v>
      </c>
      <c r="IB66">
        <v>0.15726599999999999</v>
      </c>
      <c r="IC66">
        <v>0</v>
      </c>
      <c r="ID66">
        <v>20.263999999999999</v>
      </c>
      <c r="IE66">
        <v>5.2526299999999999</v>
      </c>
      <c r="IF66">
        <v>11.986000000000001</v>
      </c>
      <c r="IG66">
        <v>4.9817999999999998</v>
      </c>
      <c r="IH66">
        <v>3.2979799999999999</v>
      </c>
      <c r="II66">
        <v>9999</v>
      </c>
      <c r="IJ66">
        <v>9999</v>
      </c>
      <c r="IK66">
        <v>9999</v>
      </c>
      <c r="IL66">
        <v>999.9</v>
      </c>
      <c r="IM66">
        <v>4.9703900000000001</v>
      </c>
      <c r="IN66">
        <v>1.87473</v>
      </c>
      <c r="IO66">
        <v>1.8708800000000001</v>
      </c>
      <c r="IP66">
        <v>1.87469</v>
      </c>
      <c r="IQ66">
        <v>1.8705700000000001</v>
      </c>
      <c r="IR66">
        <v>1.87378</v>
      </c>
      <c r="IS66">
        <v>1.8758999999999999</v>
      </c>
      <c r="IT66">
        <v>1.87426</v>
      </c>
      <c r="IU66">
        <v>0</v>
      </c>
      <c r="IV66">
        <v>0</v>
      </c>
      <c r="IW66">
        <v>0</v>
      </c>
      <c r="IX66">
        <v>0</v>
      </c>
      <c r="IY66" t="s">
        <v>303</v>
      </c>
      <c r="IZ66" t="s">
        <v>304</v>
      </c>
      <c r="JA66" t="s">
        <v>305</v>
      </c>
      <c r="JB66" t="s">
        <v>305</v>
      </c>
      <c r="JC66" t="s">
        <v>305</v>
      </c>
      <c r="JD66" t="s">
        <v>305</v>
      </c>
      <c r="JE66">
        <v>0</v>
      </c>
      <c r="JF66">
        <v>100</v>
      </c>
      <c r="JG66">
        <v>100</v>
      </c>
      <c r="JH66">
        <v>0.13200000000000001</v>
      </c>
      <c r="JI66">
        <v>1.1528</v>
      </c>
      <c r="JJ66">
        <v>-1.7656370177874501</v>
      </c>
      <c r="JK66">
        <v>4.0017307436777299E-3</v>
      </c>
      <c r="JL66">
        <v>2.1349243257305E-6</v>
      </c>
      <c r="JM66">
        <v>-3.5662565932405798E-10</v>
      </c>
      <c r="JN66">
        <v>0.442181787969469</v>
      </c>
      <c r="JO66">
        <v>5.99824452263635E-2</v>
      </c>
      <c r="JP66">
        <v>-2.0351725269219302E-3</v>
      </c>
      <c r="JQ66">
        <v>3.1702326575559498E-5</v>
      </c>
      <c r="JR66">
        <v>2</v>
      </c>
      <c r="JS66">
        <v>2028</v>
      </c>
      <c r="JT66">
        <v>2</v>
      </c>
      <c r="JU66">
        <v>24</v>
      </c>
      <c r="JV66">
        <v>70137.5</v>
      </c>
      <c r="JW66">
        <v>70137.600000000006</v>
      </c>
      <c r="JX66">
        <v>1.34155</v>
      </c>
      <c r="JY66">
        <v>2.4401899999999999</v>
      </c>
      <c r="JZ66">
        <v>2.1472199999999999</v>
      </c>
      <c r="KA66">
        <v>2.6220699999999999</v>
      </c>
      <c r="KB66">
        <v>2.2497600000000002</v>
      </c>
      <c r="KC66">
        <v>2.50854</v>
      </c>
      <c r="KD66">
        <v>38.870399999999997</v>
      </c>
      <c r="KE66">
        <v>14.5786</v>
      </c>
      <c r="KF66">
        <v>18</v>
      </c>
      <c r="KG66">
        <v>250.24799999999999</v>
      </c>
      <c r="KH66">
        <v>1121.83</v>
      </c>
      <c r="KI66">
        <v>30.6296</v>
      </c>
      <c r="KJ66">
        <v>29.744499999999999</v>
      </c>
      <c r="KK66">
        <v>29.999700000000001</v>
      </c>
      <c r="KL66">
        <v>29.589600000000001</v>
      </c>
      <c r="KM66">
        <v>29.4603</v>
      </c>
      <c r="KN66">
        <v>26.881399999999999</v>
      </c>
      <c r="KO66">
        <v>-30</v>
      </c>
      <c r="KP66">
        <v>-30</v>
      </c>
      <c r="KQ66">
        <v>-999.9</v>
      </c>
      <c r="KR66">
        <v>400</v>
      </c>
      <c r="KS66">
        <v>0</v>
      </c>
      <c r="KT66">
        <v>101.598</v>
      </c>
      <c r="KU66">
        <v>86.418800000000005</v>
      </c>
    </row>
    <row r="67" spans="1:307" s="4" customFormat="1" x14ac:dyDescent="0.35">
      <c r="A67">
        <f t="shared" si="99"/>
        <v>22</v>
      </c>
      <c r="B67" s="4">
        <v>11</v>
      </c>
      <c r="C67" s="4" t="s">
        <v>523</v>
      </c>
      <c r="D67" t="s">
        <v>526</v>
      </c>
      <c r="E67" s="4">
        <v>2</v>
      </c>
      <c r="F67" s="4">
        <v>3</v>
      </c>
      <c r="G67">
        <v>66</v>
      </c>
      <c r="H67" s="4">
        <v>1682070975</v>
      </c>
      <c r="I67" s="4">
        <v>1710.9000000953699</v>
      </c>
      <c r="J67" s="4" t="s">
        <v>500</v>
      </c>
      <c r="K67" s="4" t="s">
        <v>501</v>
      </c>
      <c r="L67" s="6">
        <f t="shared" si="100"/>
        <v>9.7222222222226318E-4</v>
      </c>
      <c r="M67" s="4">
        <v>15</v>
      </c>
      <c r="N67" s="4">
        <v>2.1513466717747174</v>
      </c>
      <c r="O67" s="4">
        <v>0.97725566377928941</v>
      </c>
      <c r="P67" s="5">
        <v>0.86910771141308341</v>
      </c>
      <c r="Q67" s="4">
        <v>0.62170744393433786</v>
      </c>
      <c r="R67" s="4">
        <v>0.56994059258967533</v>
      </c>
      <c r="S67" s="4">
        <v>1682070966.5</v>
      </c>
      <c r="T67" s="4">
        <v>6.2822977398591861E-3</v>
      </c>
      <c r="U67" s="4">
        <v>6.2822977398591862</v>
      </c>
      <c r="V67" s="4">
        <v>13.515400333743891</v>
      </c>
      <c r="W67" s="4">
        <v>394.55193750000001</v>
      </c>
      <c r="X67" s="4">
        <v>342.90813143422292</v>
      </c>
      <c r="Y67" s="4">
        <v>34.571975294993173</v>
      </c>
      <c r="Z67" s="4">
        <v>39.778700431483408</v>
      </c>
      <c r="AA67" s="5">
        <v>13.515400333743891</v>
      </c>
      <c r="AB67" s="5">
        <v>0.53123088598893642</v>
      </c>
      <c r="AC67" s="4">
        <v>3.0236470762555756</v>
      </c>
      <c r="AD67" s="4">
        <v>0.48430212773166026</v>
      </c>
      <c r="AE67" s="4">
        <v>0.30655897390154152</v>
      </c>
      <c r="AF67" s="4">
        <v>193.80387563059546</v>
      </c>
      <c r="AG67" s="4">
        <v>30.517609369631227</v>
      </c>
      <c r="AH67" s="4">
        <v>29.28719375</v>
      </c>
      <c r="AI67" s="4">
        <v>4.0890952718926057</v>
      </c>
      <c r="AJ67" s="4">
        <v>62.669459791616845</v>
      </c>
      <c r="AK67" s="4">
        <v>2.8261251676373766</v>
      </c>
      <c r="AL67" s="4">
        <v>4.5095732068451966</v>
      </c>
      <c r="AM67" s="4">
        <v>1.262970104255229</v>
      </c>
      <c r="AN67" s="5">
        <v>-277.04933032779013</v>
      </c>
      <c r="AO67" s="5">
        <v>278.06188935670474</v>
      </c>
      <c r="AP67" s="5">
        <v>20.476471983123012</v>
      </c>
      <c r="AQ67" s="4">
        <v>215.29290664263308</v>
      </c>
      <c r="AR67" s="4">
        <v>5.2850096690315311</v>
      </c>
      <c r="AS67" s="4">
        <v>5.4080112962385822</v>
      </c>
      <c r="AT67" s="4">
        <v>409.88710720680001</v>
      </c>
      <c r="AU67" s="4">
        <v>402.86556363636402</v>
      </c>
      <c r="AV67" s="4">
        <v>-0.32212583093782099</v>
      </c>
      <c r="AW67" s="4">
        <v>66.599400523727695</v>
      </c>
      <c r="AX67" s="5">
        <v>6.2822977398591862</v>
      </c>
      <c r="AY67" s="4">
        <v>24.183836213916099</v>
      </c>
      <c r="AZ67" s="4">
        <v>28.295041958041999</v>
      </c>
      <c r="BA67" s="4">
        <v>3.2313811188811901E-2</v>
      </c>
      <c r="BB67" s="4">
        <v>77.180000000000007</v>
      </c>
      <c r="BC67" s="4">
        <v>6</v>
      </c>
      <c r="BD67" s="4">
        <v>2</v>
      </c>
      <c r="BE67" s="4">
        <v>1</v>
      </c>
      <c r="BF67" s="4">
        <v>0</v>
      </c>
      <c r="BG67" s="4">
        <v>52577.776027165863</v>
      </c>
      <c r="BH67" s="4" t="s">
        <v>297</v>
      </c>
      <c r="BI67" s="4">
        <v>10288.9</v>
      </c>
      <c r="BJ67" s="4">
        <v>1.016</v>
      </c>
      <c r="BK67" s="4">
        <v>4.5720000000000001</v>
      </c>
      <c r="BL67" s="4">
        <v>0.77777777777777779</v>
      </c>
      <c r="BM67" s="4">
        <v>-1</v>
      </c>
      <c r="BN67" s="4" t="s">
        <v>502</v>
      </c>
      <c r="BO67" s="4">
        <v>10147.700000000001</v>
      </c>
      <c r="BP67" s="4">
        <v>621.90434615384595</v>
      </c>
      <c r="BQ67" s="4">
        <v>774.99920721413503</v>
      </c>
      <c r="BR67" s="4">
        <v>0.19754195828227272</v>
      </c>
      <c r="BS67" s="4">
        <v>0.5</v>
      </c>
      <c r="BT67" s="4">
        <v>1009.1847751971997</v>
      </c>
      <c r="BU67" s="4">
        <v>13.515400333743891</v>
      </c>
      <c r="BV67" s="4">
        <v>99.678168380554993</v>
      </c>
      <c r="BW67" s="4">
        <v>1.4383293020752825E-2</v>
      </c>
      <c r="BX67" s="4">
        <v>-0.99410063912654201</v>
      </c>
      <c r="BY67" s="4">
        <v>1.304087633268781</v>
      </c>
      <c r="BZ67" s="4" t="s">
        <v>299</v>
      </c>
      <c r="CA67" s="4">
        <v>0</v>
      </c>
      <c r="CB67" s="4">
        <v>1.304087633268781</v>
      </c>
      <c r="CC67" s="4">
        <v>0.99831730455834067</v>
      </c>
      <c r="CD67" s="4">
        <v>0.19787492151071748</v>
      </c>
      <c r="CE67" s="4">
        <v>-235.7551613248329</v>
      </c>
      <c r="CF67" s="4">
        <v>0.19780126963133568</v>
      </c>
      <c r="CG67" s="4">
        <v>-216.65557008271514</v>
      </c>
      <c r="CH67" s="4">
        <v>4.1492914412327031E-4</v>
      </c>
      <c r="CI67" s="4">
        <v>0.99958507085587678</v>
      </c>
      <c r="CJ67" s="4">
        <v>675</v>
      </c>
      <c r="CK67" s="4">
        <v>290</v>
      </c>
      <c r="CL67" s="4">
        <v>741.62</v>
      </c>
      <c r="CM67" s="4">
        <v>95</v>
      </c>
      <c r="CN67" s="4">
        <v>10147.700000000001</v>
      </c>
      <c r="CO67" s="4">
        <v>739.78</v>
      </c>
      <c r="CP67" s="4">
        <v>1.84</v>
      </c>
      <c r="CQ67" s="4">
        <v>300</v>
      </c>
      <c r="CR67" s="4">
        <v>24.1</v>
      </c>
      <c r="CS67" s="4">
        <v>774.99920721413503</v>
      </c>
      <c r="CT67" s="4">
        <v>1.6826844598912301</v>
      </c>
      <c r="CU67" s="4">
        <v>-35.744253997765099</v>
      </c>
      <c r="CV67" s="4">
        <v>1.5039442500981901</v>
      </c>
      <c r="CW67" s="4">
        <v>0.95277215928692005</v>
      </c>
      <c r="CX67" s="4">
        <v>-7.3828362625139102E-3</v>
      </c>
      <c r="CY67" s="4">
        <v>290</v>
      </c>
      <c r="CZ67" s="4">
        <v>756.53</v>
      </c>
      <c r="DA67" s="4">
        <v>865</v>
      </c>
      <c r="DB67" s="4">
        <v>10071.299999999999</v>
      </c>
      <c r="DC67" s="4">
        <v>739.51</v>
      </c>
      <c r="DD67" s="4">
        <v>17.02</v>
      </c>
      <c r="DR67">
        <v>1200.0018749999999</v>
      </c>
      <c r="DS67">
        <v>1009.1847751971997</v>
      </c>
      <c r="DT67">
        <v>0.84098599862371026</v>
      </c>
      <c r="DU67">
        <v>0.16150297734376079</v>
      </c>
      <c r="DV67">
        <v>2</v>
      </c>
      <c r="DW67">
        <v>0.5</v>
      </c>
      <c r="DX67" t="s">
        <v>300</v>
      </c>
      <c r="DY67">
        <v>2</v>
      </c>
      <c r="DZ67" t="b">
        <v>1</v>
      </c>
      <c r="EA67">
        <v>1682070966.5</v>
      </c>
      <c r="EB67">
        <v>394.55193750000001</v>
      </c>
      <c r="EC67">
        <v>399.99074999999999</v>
      </c>
      <c r="ED67">
        <v>28.031412499999998</v>
      </c>
      <c r="EE67">
        <v>24.177843750000001</v>
      </c>
      <c r="EF67">
        <v>394.42899999999997</v>
      </c>
      <c r="EG67">
        <v>26.891481249999998</v>
      </c>
      <c r="EH67">
        <v>272.80775</v>
      </c>
      <c r="EI67">
        <v>100.7199375</v>
      </c>
      <c r="EJ67">
        <v>9.9996837500000005E-2</v>
      </c>
      <c r="EK67">
        <v>30.99298125</v>
      </c>
      <c r="EL67">
        <v>29.28719375</v>
      </c>
      <c r="EM67">
        <v>25.412006250000001</v>
      </c>
      <c r="EN67">
        <v>0</v>
      </c>
      <c r="EO67">
        <v>0</v>
      </c>
      <c r="EP67">
        <v>10003.862499999999</v>
      </c>
      <c r="EQ67">
        <v>0</v>
      </c>
      <c r="ER67">
        <v>1308.9962499999999</v>
      </c>
      <c r="ES67">
        <v>-5.4388041874999997</v>
      </c>
      <c r="ET67">
        <v>405.93031250000001</v>
      </c>
      <c r="EU67">
        <v>409.90118749999999</v>
      </c>
      <c r="EV67">
        <v>3.8535643749999999</v>
      </c>
      <c r="EW67">
        <v>399.99074999999999</v>
      </c>
      <c r="EX67">
        <v>24.177843750000001</v>
      </c>
      <c r="EY67">
        <v>2.823321875</v>
      </c>
      <c r="EZ67">
        <v>2.4351912499999999</v>
      </c>
      <c r="FA67">
        <v>23.020743750000001</v>
      </c>
      <c r="FB67">
        <v>20.599712499999999</v>
      </c>
      <c r="FC67">
        <v>1200.0018749999999</v>
      </c>
      <c r="FD67">
        <v>0.96699575000000004</v>
      </c>
      <c r="FE67">
        <v>3.3004468750000002E-2</v>
      </c>
      <c r="FF67">
        <v>0</v>
      </c>
      <c r="FG67">
        <v>623.9296875</v>
      </c>
      <c r="FH67">
        <v>4.9997999999999996</v>
      </c>
      <c r="FI67">
        <v>7936.0212499999998</v>
      </c>
      <c r="FJ67">
        <v>11590.1875</v>
      </c>
      <c r="FK67">
        <v>37.917625000000001</v>
      </c>
      <c r="FL67">
        <v>39.75</v>
      </c>
      <c r="FM67">
        <v>38.375</v>
      </c>
      <c r="FN67">
        <v>39.625</v>
      </c>
      <c r="FO67">
        <v>40.605312499999997</v>
      </c>
      <c r="FP67">
        <v>1155.5618750000001</v>
      </c>
      <c r="FQ67">
        <v>39.44</v>
      </c>
      <c r="FR67">
        <v>0</v>
      </c>
      <c r="FS67">
        <v>82.599999904632597</v>
      </c>
      <c r="FT67">
        <v>0</v>
      </c>
      <c r="FU67">
        <v>621.90434615384595</v>
      </c>
      <c r="FV67">
        <v>-115.854393246493</v>
      </c>
      <c r="FW67">
        <v>-1703.3347021319701</v>
      </c>
      <c r="FX67">
        <v>7908.3123076923102</v>
      </c>
      <c r="FY67">
        <v>15</v>
      </c>
      <c r="FZ67">
        <v>0</v>
      </c>
      <c r="GA67" t="s">
        <v>301</v>
      </c>
      <c r="GB67">
        <v>1677862641</v>
      </c>
      <c r="GC67">
        <v>1677862632</v>
      </c>
      <c r="GD67">
        <v>0</v>
      </c>
      <c r="GE67">
        <v>1.395</v>
      </c>
      <c r="GF67">
        <v>0.15</v>
      </c>
      <c r="GG67">
        <v>3.0830000000000002</v>
      </c>
      <c r="GH67">
        <v>0.99099999999999999</v>
      </c>
      <c r="GI67">
        <v>401</v>
      </c>
      <c r="GJ67">
        <v>15</v>
      </c>
      <c r="GK67">
        <v>0.55000000000000004</v>
      </c>
      <c r="GL67">
        <v>0.16</v>
      </c>
      <c r="GM67">
        <v>-3.3257945000000002</v>
      </c>
      <c r="GN67">
        <v>-39.989078977443597</v>
      </c>
      <c r="GO67">
        <v>3.9343776288617298</v>
      </c>
      <c r="GP67">
        <v>0</v>
      </c>
      <c r="GQ67">
        <v>631.03920588235303</v>
      </c>
      <c r="GR67">
        <v>-130.95827348543401</v>
      </c>
      <c r="GS67">
        <v>12.8918900881852</v>
      </c>
      <c r="GT67">
        <v>0</v>
      </c>
      <c r="GU67">
        <v>3.705028</v>
      </c>
      <c r="GV67">
        <v>2.8577918796992501</v>
      </c>
      <c r="GW67">
        <v>0.27848098498102197</v>
      </c>
      <c r="GX67">
        <v>0</v>
      </c>
      <c r="GY67">
        <v>0</v>
      </c>
      <c r="GZ67">
        <v>3</v>
      </c>
      <c r="HA67" t="s">
        <v>312</v>
      </c>
      <c r="HB67">
        <v>2.8643000000000001</v>
      </c>
      <c r="HC67">
        <v>2.7594500000000002</v>
      </c>
      <c r="HD67">
        <v>8.7101899999999996E-2</v>
      </c>
      <c r="HE67">
        <v>8.7896299999999997E-2</v>
      </c>
      <c r="HF67">
        <v>0.12260600000000001</v>
      </c>
      <c r="HG67">
        <v>0.111359</v>
      </c>
      <c r="HH67">
        <v>24942.5</v>
      </c>
      <c r="HI67">
        <v>19608.900000000001</v>
      </c>
      <c r="HJ67">
        <v>28625.9</v>
      </c>
      <c r="HK67">
        <v>22485.200000000001</v>
      </c>
      <c r="HL67">
        <v>41134.5</v>
      </c>
      <c r="HM67">
        <v>31679.7</v>
      </c>
      <c r="HN67">
        <v>53408.6</v>
      </c>
      <c r="HO67">
        <v>40260.199999999997</v>
      </c>
      <c r="HP67">
        <v>1.4869300000000001</v>
      </c>
      <c r="HQ67">
        <v>2.57857</v>
      </c>
      <c r="HR67">
        <v>2.9735299999999999E-2</v>
      </c>
      <c r="HS67">
        <v>-0.171404</v>
      </c>
      <c r="HT67">
        <v>28.906600000000001</v>
      </c>
      <c r="HU67">
        <v>28.750599999999999</v>
      </c>
      <c r="HV67">
        <v>42.125999999999998</v>
      </c>
      <c r="HW67">
        <v>35.137</v>
      </c>
      <c r="HX67">
        <v>23.8032</v>
      </c>
      <c r="HY67">
        <v>63.04</v>
      </c>
      <c r="HZ67">
        <v>0</v>
      </c>
      <c r="IA67">
        <v>2</v>
      </c>
      <c r="IB67">
        <v>0.15203800000000001</v>
      </c>
      <c r="IC67">
        <v>0</v>
      </c>
      <c r="ID67">
        <v>20.263500000000001</v>
      </c>
      <c r="IE67">
        <v>5.2530799999999997</v>
      </c>
      <c r="IF67">
        <v>11.986000000000001</v>
      </c>
      <c r="IG67">
        <v>4.9817999999999998</v>
      </c>
      <c r="IH67">
        <v>3.298</v>
      </c>
      <c r="II67">
        <v>9999</v>
      </c>
      <c r="IJ67">
        <v>9999</v>
      </c>
      <c r="IK67">
        <v>9999</v>
      </c>
      <c r="IL67">
        <v>999.9</v>
      </c>
      <c r="IM67">
        <v>4.9703900000000001</v>
      </c>
      <c r="IN67">
        <v>1.8747</v>
      </c>
      <c r="IO67">
        <v>1.8708800000000001</v>
      </c>
      <c r="IP67">
        <v>1.87469</v>
      </c>
      <c r="IQ67">
        <v>1.8705700000000001</v>
      </c>
      <c r="IR67">
        <v>1.87378</v>
      </c>
      <c r="IS67">
        <v>1.8758999999999999</v>
      </c>
      <c r="IT67">
        <v>1.8743000000000001</v>
      </c>
      <c r="IU67">
        <v>0</v>
      </c>
      <c r="IV67">
        <v>0</v>
      </c>
      <c r="IW67">
        <v>0</v>
      </c>
      <c r="IX67">
        <v>0</v>
      </c>
      <c r="IY67" t="s">
        <v>303</v>
      </c>
      <c r="IZ67" t="s">
        <v>304</v>
      </c>
      <c r="JA67" t="s">
        <v>305</v>
      </c>
      <c r="JB67" t="s">
        <v>305</v>
      </c>
      <c r="JC67" t="s">
        <v>305</v>
      </c>
      <c r="JD67" t="s">
        <v>305</v>
      </c>
      <c r="JE67">
        <v>0</v>
      </c>
      <c r="JF67">
        <v>100</v>
      </c>
      <c r="JG67">
        <v>100</v>
      </c>
      <c r="JH67">
        <v>0.105</v>
      </c>
      <c r="JI67">
        <v>1.1399999999999999</v>
      </c>
      <c r="JJ67">
        <v>-1.7656370177874501</v>
      </c>
      <c r="JK67">
        <v>4.0017307436777299E-3</v>
      </c>
      <c r="JL67">
        <v>2.1349243257305E-6</v>
      </c>
      <c r="JM67">
        <v>-3.5662565932405798E-10</v>
      </c>
      <c r="JN67">
        <v>1.13992948613311</v>
      </c>
      <c r="JO67">
        <v>0</v>
      </c>
      <c r="JP67">
        <v>0</v>
      </c>
      <c r="JQ67">
        <v>0</v>
      </c>
      <c r="JR67">
        <v>2</v>
      </c>
      <c r="JS67">
        <v>2028</v>
      </c>
      <c r="JT67">
        <v>2</v>
      </c>
      <c r="JU67">
        <v>24</v>
      </c>
      <c r="JV67">
        <v>70138.899999999994</v>
      </c>
      <c r="JW67">
        <v>70139.100000000006</v>
      </c>
      <c r="JX67">
        <v>1.34155</v>
      </c>
      <c r="JY67">
        <v>2.4377399999999998</v>
      </c>
      <c r="JZ67">
        <v>2.1484399999999999</v>
      </c>
      <c r="KA67">
        <v>2.6208499999999999</v>
      </c>
      <c r="KB67">
        <v>2.2497600000000002</v>
      </c>
      <c r="KC67">
        <v>2.4865699999999999</v>
      </c>
      <c r="KD67">
        <v>38.919800000000002</v>
      </c>
      <c r="KE67">
        <v>14.5611</v>
      </c>
      <c r="KF67">
        <v>18</v>
      </c>
      <c r="KG67">
        <v>251.518</v>
      </c>
      <c r="KH67">
        <v>1120.7</v>
      </c>
      <c r="KI67">
        <v>30.566199999999998</v>
      </c>
      <c r="KJ67">
        <v>29.673400000000001</v>
      </c>
      <c r="KK67">
        <v>29.9998</v>
      </c>
      <c r="KL67">
        <v>29.540700000000001</v>
      </c>
      <c r="KM67">
        <v>29.413799999999998</v>
      </c>
      <c r="KN67">
        <v>26.892199999999999</v>
      </c>
      <c r="KO67">
        <v>-30</v>
      </c>
      <c r="KP67">
        <v>-30</v>
      </c>
      <c r="KQ67">
        <v>-999.9</v>
      </c>
      <c r="KR67">
        <v>400</v>
      </c>
      <c r="KS67">
        <v>0</v>
      </c>
      <c r="KT67">
        <v>101.604</v>
      </c>
      <c r="KU67">
        <v>86.424000000000007</v>
      </c>
    </row>
    <row r="68" spans="1:307" s="2" customFormat="1" x14ac:dyDescent="0.35">
      <c r="A68">
        <f t="shared" si="99"/>
        <v>27</v>
      </c>
      <c r="B68" s="2">
        <v>12</v>
      </c>
      <c r="C68" s="2" t="s">
        <v>523</v>
      </c>
      <c r="D68" t="s">
        <v>527</v>
      </c>
      <c r="E68" s="2">
        <v>1</v>
      </c>
      <c r="F68" s="2">
        <v>1</v>
      </c>
      <c r="G68">
        <v>67</v>
      </c>
      <c r="H68" s="2">
        <v>1682071101.0999999</v>
      </c>
      <c r="I68" s="2">
        <v>1837</v>
      </c>
      <c r="J68" s="2" t="s">
        <v>503</v>
      </c>
      <c r="K68" s="2" t="s">
        <v>504</v>
      </c>
      <c r="L68" s="6">
        <f t="shared" si="100"/>
        <v>1.4583333333333393E-3</v>
      </c>
      <c r="M68" s="2">
        <v>15</v>
      </c>
      <c r="N68" s="2">
        <v>2.2465934643070677</v>
      </c>
      <c r="O68" s="2">
        <v>1.8469596836445523</v>
      </c>
      <c r="P68" s="3">
        <v>0.86188854452829933</v>
      </c>
      <c r="Q68" s="2">
        <v>0.69842164530877726</v>
      </c>
      <c r="R68" s="2">
        <v>0.63342506825268108</v>
      </c>
      <c r="S68" s="2">
        <v>1682071092.5999999</v>
      </c>
      <c r="T68" s="2">
        <v>6.7582427048275837E-3</v>
      </c>
      <c r="U68" s="2">
        <v>6.7582427048275839</v>
      </c>
      <c r="V68" s="2">
        <v>15.183023890866568</v>
      </c>
      <c r="W68" s="2">
        <v>390.12393750000001</v>
      </c>
      <c r="X68" s="2">
        <v>336.24335267752423</v>
      </c>
      <c r="Y68" s="2">
        <v>33.898453943432209</v>
      </c>
      <c r="Z68" s="2">
        <v>39.330437976739091</v>
      </c>
      <c r="AA68" s="3">
        <v>15.183023890866568</v>
      </c>
      <c r="AB68" s="3">
        <v>0.57048282749986512</v>
      </c>
      <c r="AC68" s="2">
        <v>3.0210748777731289</v>
      </c>
      <c r="AD68" s="2">
        <v>0.51669689681646203</v>
      </c>
      <c r="AE68" s="2">
        <v>0.32734438887239159</v>
      </c>
      <c r="AF68" s="2">
        <v>193.80287813059743</v>
      </c>
      <c r="AG68" s="2">
        <v>30.395335305383391</v>
      </c>
      <c r="AH68" s="2">
        <v>29.66090625</v>
      </c>
      <c r="AI68" s="2">
        <v>4.1781687960308291</v>
      </c>
      <c r="AJ68" s="2">
        <v>64.444786914038673</v>
      </c>
      <c r="AK68" s="2">
        <v>2.9058637920762629</v>
      </c>
      <c r="AL68" s="2">
        <v>4.5090750256530807</v>
      </c>
      <c r="AM68" s="2">
        <v>1.2723050039545662</v>
      </c>
      <c r="AN68" s="3">
        <v>-298.03850328289644</v>
      </c>
      <c r="AO68" s="3">
        <v>216.64240604393288</v>
      </c>
      <c r="AP68" s="3">
        <v>15.996467326647902</v>
      </c>
      <c r="AQ68" s="2">
        <v>128.40324821828179</v>
      </c>
      <c r="AR68" s="2">
        <v>11.146421391687992</v>
      </c>
      <c r="AS68" s="2">
        <v>6.0350106666611589</v>
      </c>
      <c r="AT68" s="2">
        <v>410.01221347765801</v>
      </c>
      <c r="AU68" s="2">
        <v>400.19735151515198</v>
      </c>
      <c r="AV68" s="2">
        <v>-0.16219640950588701</v>
      </c>
      <c r="AW68" s="2">
        <v>66.598645202605596</v>
      </c>
      <c r="AX68" s="3">
        <v>6.7582427048275839</v>
      </c>
      <c r="AY68" s="2">
        <v>24.5392206596504</v>
      </c>
      <c r="AZ68" s="2">
        <v>29.035132167832199</v>
      </c>
      <c r="BA68" s="2">
        <v>2.7168300699302799E-2</v>
      </c>
      <c r="BB68" s="2">
        <v>77.180000000000007</v>
      </c>
      <c r="BC68" s="2">
        <v>4</v>
      </c>
      <c r="BD68" s="2">
        <v>1</v>
      </c>
      <c r="BE68" s="2">
        <v>1</v>
      </c>
      <c r="BF68" s="2">
        <v>0</v>
      </c>
      <c r="BG68" s="2">
        <v>52499.653210453813</v>
      </c>
      <c r="BH68" s="2" t="s">
        <v>297</v>
      </c>
      <c r="BI68" s="2">
        <v>10288.9</v>
      </c>
      <c r="BJ68" s="2">
        <v>1.016</v>
      </c>
      <c r="BK68" s="2">
        <v>4.5720000000000001</v>
      </c>
      <c r="BL68" s="2">
        <v>0.77777777777777779</v>
      </c>
      <c r="BM68" s="2">
        <v>-1</v>
      </c>
      <c r="BN68" s="2" t="s">
        <v>505</v>
      </c>
      <c r="BO68" s="2">
        <v>10137.1</v>
      </c>
      <c r="BP68" s="2">
        <v>926.44630769230798</v>
      </c>
      <c r="BQ68" s="2">
        <v>1085.83580670025</v>
      </c>
      <c r="BR68" s="2">
        <v>0.14678968774506651</v>
      </c>
      <c r="BS68" s="2">
        <v>0.5</v>
      </c>
      <c r="BT68" s="2">
        <v>1009.1795251972006</v>
      </c>
      <c r="BU68" s="2">
        <v>15.183023890866568</v>
      </c>
      <c r="BV68" s="2">
        <v>74.068573691205785</v>
      </c>
      <c r="BW68" s="2">
        <v>1.6035822652767647E-2</v>
      </c>
      <c r="BX68" s="2">
        <v>-0.99578941864710302</v>
      </c>
      <c r="BY68" s="2">
        <v>1.3047161104783986</v>
      </c>
      <c r="BZ68" s="2" t="s">
        <v>299</v>
      </c>
      <c r="CA68" s="2">
        <v>0</v>
      </c>
      <c r="CB68" s="2">
        <v>1.3047161104783986</v>
      </c>
      <c r="CC68" s="2">
        <v>0.9987984222822387</v>
      </c>
      <c r="CD68" s="2">
        <v>0.14696627915135704</v>
      </c>
      <c r="CE68" s="2">
        <v>-330.93659542959699</v>
      </c>
      <c r="CF68" s="2">
        <v>0.14692716525223204</v>
      </c>
      <c r="CG68" s="2">
        <v>-304.06743720479477</v>
      </c>
      <c r="CH68" s="2">
        <v>2.0697289256133022E-4</v>
      </c>
      <c r="CI68" s="2">
        <v>0.99979302710743867</v>
      </c>
      <c r="CJ68" s="2">
        <v>676</v>
      </c>
      <c r="CK68" s="2">
        <v>290</v>
      </c>
      <c r="CL68" s="2">
        <v>1048.92</v>
      </c>
      <c r="CM68" s="2">
        <v>75</v>
      </c>
      <c r="CN68" s="2">
        <v>10137.1</v>
      </c>
      <c r="CO68" s="2">
        <v>1045.7</v>
      </c>
      <c r="CP68" s="2">
        <v>3.22</v>
      </c>
      <c r="CQ68" s="2">
        <v>300</v>
      </c>
      <c r="CR68" s="2">
        <v>24.1</v>
      </c>
      <c r="CS68" s="2">
        <v>1085.83580670025</v>
      </c>
      <c r="CT68" s="2">
        <v>2.0104345857658701</v>
      </c>
      <c r="CU68" s="2">
        <v>-40.684411730221498</v>
      </c>
      <c r="CV68" s="2">
        <v>1.79433746926005</v>
      </c>
      <c r="CW68" s="2">
        <v>0.94834903851679997</v>
      </c>
      <c r="CX68" s="2">
        <v>-7.3735879866518497E-3</v>
      </c>
      <c r="CY68" s="2">
        <v>290</v>
      </c>
      <c r="CZ68" s="2">
        <v>1024.44</v>
      </c>
      <c r="DA68" s="2">
        <v>845</v>
      </c>
      <c r="DB68" s="2">
        <v>10079.299999999999</v>
      </c>
      <c r="DC68" s="2">
        <v>1045.47</v>
      </c>
      <c r="DD68" s="2">
        <v>-21.03</v>
      </c>
      <c r="DR68">
        <v>1199.995625</v>
      </c>
      <c r="DS68">
        <v>1009.1795251972006</v>
      </c>
      <c r="DT68">
        <v>0.84098600375913923</v>
      </c>
      <c r="DU68">
        <v>0.1615029872551389</v>
      </c>
      <c r="DV68">
        <v>2</v>
      </c>
      <c r="DW68">
        <v>0.5</v>
      </c>
      <c r="DX68" t="s">
        <v>300</v>
      </c>
      <c r="DY68">
        <v>2</v>
      </c>
      <c r="DZ68" t="b">
        <v>1</v>
      </c>
      <c r="EA68">
        <v>1682071092.5999999</v>
      </c>
      <c r="EB68">
        <v>390.12393750000001</v>
      </c>
      <c r="EC68">
        <v>400.00256250000001</v>
      </c>
      <c r="ED68">
        <v>28.823656249999999</v>
      </c>
      <c r="EE68">
        <v>24.535087499999999</v>
      </c>
      <c r="EF68">
        <v>390.025125</v>
      </c>
      <c r="EG68">
        <v>27.683712499999999</v>
      </c>
      <c r="EH68">
        <v>273.33406250000002</v>
      </c>
      <c r="EI68">
        <v>100.71525</v>
      </c>
      <c r="EJ68">
        <v>9.9988943750000003E-2</v>
      </c>
      <c r="EK68">
        <v>30.991043749999999</v>
      </c>
      <c r="EL68">
        <v>29.66090625</v>
      </c>
      <c r="EM68">
        <v>27.752312499999999</v>
      </c>
      <c r="EN68">
        <v>0</v>
      </c>
      <c r="EO68">
        <v>0</v>
      </c>
      <c r="EP68">
        <v>9988.7849999999999</v>
      </c>
      <c r="EQ68">
        <v>0</v>
      </c>
      <c r="ER68">
        <v>1323.1287500000001</v>
      </c>
      <c r="ES68">
        <v>-9.8786943750000002</v>
      </c>
      <c r="ET68">
        <v>401.70237500000002</v>
      </c>
      <c r="EU68">
        <v>410.063625</v>
      </c>
      <c r="EV68">
        <v>4.2885637499999998</v>
      </c>
      <c r="EW68">
        <v>400.00256250000001</v>
      </c>
      <c r="EX68">
        <v>24.535087499999999</v>
      </c>
      <c r="EY68">
        <v>2.9029787499999999</v>
      </c>
      <c r="EZ68">
        <v>2.4710549999999998</v>
      </c>
      <c r="FA68">
        <v>23.481475</v>
      </c>
      <c r="FB68">
        <v>20.837106250000001</v>
      </c>
      <c r="FC68">
        <v>1199.995625</v>
      </c>
      <c r="FD68">
        <v>0.9669958125</v>
      </c>
      <c r="FE68">
        <v>3.3004424999999997E-2</v>
      </c>
      <c r="FF68">
        <v>0</v>
      </c>
      <c r="FG68">
        <v>929.41843749999998</v>
      </c>
      <c r="FH68">
        <v>4.9997999999999996</v>
      </c>
      <c r="FI68">
        <v>11535.112499999999</v>
      </c>
      <c r="FJ68">
        <v>11590.106250000001</v>
      </c>
      <c r="FK68">
        <v>37.875</v>
      </c>
      <c r="FL68">
        <v>39.769374999999997</v>
      </c>
      <c r="FM68">
        <v>38.436999999999998</v>
      </c>
      <c r="FN68">
        <v>39.530999999999999</v>
      </c>
      <c r="FO68">
        <v>40.515500000000003</v>
      </c>
      <c r="FP68">
        <v>1155.555625</v>
      </c>
      <c r="FQ68">
        <v>39.44</v>
      </c>
      <c r="FR68">
        <v>0</v>
      </c>
      <c r="FS68">
        <v>124.90000009536701</v>
      </c>
      <c r="FT68">
        <v>0</v>
      </c>
      <c r="FU68">
        <v>926.44630769230798</v>
      </c>
      <c r="FV68">
        <v>-145.81401719131901</v>
      </c>
      <c r="FW68">
        <v>-1911.2888901066001</v>
      </c>
      <c r="FX68">
        <v>11497.1615384615</v>
      </c>
      <c r="FY68">
        <v>15</v>
      </c>
      <c r="FZ68">
        <v>0</v>
      </c>
      <c r="GA68" t="s">
        <v>301</v>
      </c>
      <c r="GB68">
        <v>1677862641</v>
      </c>
      <c r="GC68">
        <v>1677862632</v>
      </c>
      <c r="GD68">
        <v>0</v>
      </c>
      <c r="GE68">
        <v>1.395</v>
      </c>
      <c r="GF68">
        <v>0.15</v>
      </c>
      <c r="GG68">
        <v>3.0830000000000002</v>
      </c>
      <c r="GH68">
        <v>0.99099999999999999</v>
      </c>
      <c r="GI68">
        <v>401</v>
      </c>
      <c r="GJ68">
        <v>15</v>
      </c>
      <c r="GK68">
        <v>0.55000000000000004</v>
      </c>
      <c r="GL68">
        <v>0.16</v>
      </c>
      <c r="GM68">
        <v>-9.0736547619047592</v>
      </c>
      <c r="GN68">
        <v>-17.349471648989901</v>
      </c>
      <c r="GO68">
        <v>1.7491866826522</v>
      </c>
      <c r="GP68">
        <v>0</v>
      </c>
      <c r="GQ68">
        <v>935.67517647058799</v>
      </c>
      <c r="GR68">
        <v>-153.94844919077099</v>
      </c>
      <c r="GS68">
        <v>15.1189679823463</v>
      </c>
      <c r="GT68">
        <v>0</v>
      </c>
      <c r="GU68">
        <v>4.2123790476190504</v>
      </c>
      <c r="GV68">
        <v>1.8134991492613499</v>
      </c>
      <c r="GW68">
        <v>0.17946793330510999</v>
      </c>
      <c r="GX68">
        <v>0</v>
      </c>
      <c r="GY68">
        <v>0</v>
      </c>
      <c r="GZ68">
        <v>3</v>
      </c>
      <c r="HA68" t="s">
        <v>312</v>
      </c>
      <c r="HB68">
        <v>2.8652500000000001</v>
      </c>
      <c r="HC68">
        <v>2.7593299999999998</v>
      </c>
      <c r="HD68">
        <v>8.6644100000000002E-2</v>
      </c>
      <c r="HE68">
        <v>8.7889800000000004E-2</v>
      </c>
      <c r="HF68">
        <v>0.124891</v>
      </c>
      <c r="HG68">
        <v>0.11249000000000001</v>
      </c>
      <c r="HH68">
        <v>24954.400000000001</v>
      </c>
      <c r="HI68">
        <v>19604.8</v>
      </c>
      <c r="HJ68">
        <v>28624.9</v>
      </c>
      <c r="HK68">
        <v>22479.9</v>
      </c>
      <c r="HL68">
        <v>41025.599999999999</v>
      </c>
      <c r="HM68">
        <v>31633</v>
      </c>
      <c r="HN68">
        <v>53406.400000000001</v>
      </c>
      <c r="HO68">
        <v>40252.1</v>
      </c>
      <c r="HP68">
        <v>1.4951300000000001</v>
      </c>
      <c r="HQ68">
        <v>2.5787499999999999</v>
      </c>
      <c r="HR68">
        <v>4.51282E-2</v>
      </c>
      <c r="HS68">
        <v>-0.102647</v>
      </c>
      <c r="HT68">
        <v>29.0594</v>
      </c>
      <c r="HU68">
        <v>29.569900000000001</v>
      </c>
      <c r="HV68">
        <v>42.363999999999997</v>
      </c>
      <c r="HW68">
        <v>35.277999999999999</v>
      </c>
      <c r="HX68">
        <v>24.1282</v>
      </c>
      <c r="HY68">
        <v>63.1736</v>
      </c>
      <c r="HZ68">
        <v>0</v>
      </c>
      <c r="IA68">
        <v>2</v>
      </c>
      <c r="IB68">
        <v>0.15182699999999999</v>
      </c>
      <c r="IC68">
        <v>0</v>
      </c>
      <c r="ID68">
        <v>20.2636</v>
      </c>
      <c r="IE68">
        <v>5.2493400000000001</v>
      </c>
      <c r="IF68">
        <v>11.986000000000001</v>
      </c>
      <c r="IG68">
        <v>4.9814999999999996</v>
      </c>
      <c r="IH68">
        <v>3.2976000000000001</v>
      </c>
      <c r="II68">
        <v>9999</v>
      </c>
      <c r="IJ68">
        <v>9999</v>
      </c>
      <c r="IK68">
        <v>9999</v>
      </c>
      <c r="IL68">
        <v>999.9</v>
      </c>
      <c r="IM68">
        <v>4.97044</v>
      </c>
      <c r="IN68">
        <v>1.87473</v>
      </c>
      <c r="IO68">
        <v>1.8709</v>
      </c>
      <c r="IP68">
        <v>1.87469</v>
      </c>
      <c r="IQ68">
        <v>1.8705700000000001</v>
      </c>
      <c r="IR68">
        <v>1.87378</v>
      </c>
      <c r="IS68">
        <v>1.87592</v>
      </c>
      <c r="IT68">
        <v>1.8743799999999999</v>
      </c>
      <c r="IU68">
        <v>0</v>
      </c>
      <c r="IV68">
        <v>0</v>
      </c>
      <c r="IW68">
        <v>0</v>
      </c>
      <c r="IX68">
        <v>0</v>
      </c>
      <c r="IY68" t="s">
        <v>303</v>
      </c>
      <c r="IZ68" t="s">
        <v>304</v>
      </c>
      <c r="JA68" t="s">
        <v>305</v>
      </c>
      <c r="JB68" t="s">
        <v>305</v>
      </c>
      <c r="JC68" t="s">
        <v>305</v>
      </c>
      <c r="JD68" t="s">
        <v>305</v>
      </c>
      <c r="JE68">
        <v>0</v>
      </c>
      <c r="JF68">
        <v>100</v>
      </c>
      <c r="JG68">
        <v>100</v>
      </c>
      <c r="JH68">
        <v>0.09</v>
      </c>
      <c r="JI68">
        <v>1.1399999999999999</v>
      </c>
      <c r="JJ68">
        <v>-1.7656370177874501</v>
      </c>
      <c r="JK68">
        <v>4.0017307436777299E-3</v>
      </c>
      <c r="JL68">
        <v>2.1349243257305E-6</v>
      </c>
      <c r="JM68">
        <v>-3.5662565932405798E-10</v>
      </c>
      <c r="JN68">
        <v>1.13992948613311</v>
      </c>
      <c r="JO68">
        <v>0</v>
      </c>
      <c r="JP68">
        <v>0</v>
      </c>
      <c r="JQ68">
        <v>0</v>
      </c>
      <c r="JR68">
        <v>2</v>
      </c>
      <c r="JS68">
        <v>2028</v>
      </c>
      <c r="JT68">
        <v>2</v>
      </c>
      <c r="JU68">
        <v>24</v>
      </c>
      <c r="JV68">
        <v>70141</v>
      </c>
      <c r="JW68">
        <v>70141.2</v>
      </c>
      <c r="JX68">
        <v>1.34155</v>
      </c>
      <c r="JY68">
        <v>2.4401899999999999</v>
      </c>
      <c r="JZ68">
        <v>2.1484399999999999</v>
      </c>
      <c r="KA68">
        <v>2.6171899999999999</v>
      </c>
      <c r="KB68">
        <v>2.2497600000000002</v>
      </c>
      <c r="KC68">
        <v>2.4511699999999998</v>
      </c>
      <c r="KD68">
        <v>38.994</v>
      </c>
      <c r="KE68">
        <v>14.534800000000001</v>
      </c>
      <c r="KF68">
        <v>18</v>
      </c>
      <c r="KG68">
        <v>254.47</v>
      </c>
      <c r="KH68">
        <v>1120.48</v>
      </c>
      <c r="KI68">
        <v>30.521699999999999</v>
      </c>
      <c r="KJ68">
        <v>29.6082</v>
      </c>
      <c r="KK68">
        <v>30.000399999999999</v>
      </c>
      <c r="KL68">
        <v>29.5044</v>
      </c>
      <c r="KM68">
        <v>29.39</v>
      </c>
      <c r="KN68">
        <v>26.893899999999999</v>
      </c>
      <c r="KO68">
        <v>-30</v>
      </c>
      <c r="KP68">
        <v>-30</v>
      </c>
      <c r="KQ68">
        <v>-999.9</v>
      </c>
      <c r="KR68">
        <v>400</v>
      </c>
      <c r="KS68">
        <v>0</v>
      </c>
      <c r="KT68">
        <v>101.6</v>
      </c>
      <c r="KU68">
        <v>86.405500000000004</v>
      </c>
    </row>
    <row r="69" spans="1:307" s="2" customFormat="1" x14ac:dyDescent="0.35">
      <c r="A69">
        <f t="shared" si="99"/>
        <v>27</v>
      </c>
      <c r="B69" s="2">
        <v>12</v>
      </c>
      <c r="C69" s="2" t="s">
        <v>523</v>
      </c>
      <c r="D69" t="s">
        <v>527</v>
      </c>
      <c r="E69" s="2">
        <v>1</v>
      </c>
      <c r="F69" s="2">
        <v>2</v>
      </c>
      <c r="G69">
        <v>68</v>
      </c>
      <c r="H69" s="2">
        <v>1682071157.0999999</v>
      </c>
      <c r="I69" s="2">
        <v>1893</v>
      </c>
      <c r="J69" s="2" t="s">
        <v>506</v>
      </c>
      <c r="K69" s="2" t="s">
        <v>507</v>
      </c>
      <c r="L69" s="6">
        <f t="shared" si="100"/>
        <v>6.4814814814817545E-4</v>
      </c>
      <c r="M69" s="2">
        <v>15</v>
      </c>
      <c r="N69" s="2">
        <v>2.7596972152659411</v>
      </c>
      <c r="O69" s="2">
        <v>2.3106783156705291</v>
      </c>
      <c r="P69" s="3">
        <v>0.83388853474492874</v>
      </c>
      <c r="Q69" s="2">
        <v>0.77375462417550023</v>
      </c>
      <c r="R69" s="2">
        <v>0.7016838142807813</v>
      </c>
      <c r="S69" s="2">
        <v>1682071148.5999999</v>
      </c>
      <c r="T69" s="2">
        <v>6.0950649173405879E-3</v>
      </c>
      <c r="U69" s="2">
        <v>6.0950649173405882</v>
      </c>
      <c r="V69" s="2">
        <v>16.820533679249955</v>
      </c>
      <c r="W69" s="2">
        <v>388.94974999999999</v>
      </c>
      <c r="X69" s="2">
        <v>324.34073711690633</v>
      </c>
      <c r="Y69" s="2">
        <v>32.698605664162628</v>
      </c>
      <c r="Z69" s="2">
        <v>39.212201993117155</v>
      </c>
      <c r="AA69" s="3">
        <v>16.820533679249955</v>
      </c>
      <c r="AB69" s="3">
        <v>0.50775201932422231</v>
      </c>
      <c r="AC69" s="2">
        <v>3.0219343561966276</v>
      </c>
      <c r="AD69" s="2">
        <v>0.46467777256638143</v>
      </c>
      <c r="AE69" s="2">
        <v>0.29398854344932646</v>
      </c>
      <c r="AF69" s="2">
        <v>193.801082630601</v>
      </c>
      <c r="AG69" s="2">
        <v>30.632776243661159</v>
      </c>
      <c r="AH69" s="2">
        <v>29.598825000000001</v>
      </c>
      <c r="AI69" s="2">
        <v>4.1632557715463712</v>
      </c>
      <c r="AJ69" s="2">
        <v>63.773490334004734</v>
      </c>
      <c r="AK69" s="2">
        <v>2.8871212060990623</v>
      </c>
      <c r="AL69" s="2">
        <v>4.5271494330609299</v>
      </c>
      <c r="AM69" s="2">
        <v>1.2761345654473089</v>
      </c>
      <c r="AN69" s="3">
        <v>-268.79236285471995</v>
      </c>
      <c r="AO69" s="3">
        <v>238.25103273570323</v>
      </c>
      <c r="AP69" s="3">
        <v>17.587725807766262</v>
      </c>
      <c r="AQ69" s="2">
        <v>180.84747831935056</v>
      </c>
      <c r="AR69" s="2">
        <v>12.930847683666999</v>
      </c>
      <c r="AS69" s="2">
        <v>5.5961262958901452</v>
      </c>
      <c r="AT69" s="2">
        <v>410.14283938670599</v>
      </c>
      <c r="AU69" s="2">
        <v>398.97525454545399</v>
      </c>
      <c r="AV69" s="2">
        <v>-0.14946591249379801</v>
      </c>
      <c r="AW69" s="2">
        <v>66.598285422328502</v>
      </c>
      <c r="AX69" s="3">
        <v>6.0950649173405882</v>
      </c>
      <c r="AY69" s="2">
        <v>24.667550276923102</v>
      </c>
      <c r="AZ69" s="2">
        <v>28.788123776223799</v>
      </c>
      <c r="BA69" s="2">
        <v>1.8714356643358299E-2</v>
      </c>
      <c r="BB69" s="2">
        <v>77.180000000000007</v>
      </c>
      <c r="BC69" s="2">
        <v>3</v>
      </c>
      <c r="BD69" s="2">
        <v>1</v>
      </c>
      <c r="BE69" s="2">
        <v>1</v>
      </c>
      <c r="BF69" s="2">
        <v>0</v>
      </c>
      <c r="BG69" s="2">
        <v>52513.710754758249</v>
      </c>
      <c r="BH69" s="2" t="s">
        <v>297</v>
      </c>
      <c r="BI69" s="2">
        <v>10288.9</v>
      </c>
      <c r="BJ69" s="2">
        <v>1.016</v>
      </c>
      <c r="BK69" s="2">
        <v>4.5720000000000001</v>
      </c>
      <c r="BL69" s="2">
        <v>0.77777777777777779</v>
      </c>
      <c r="BM69" s="2">
        <v>-1</v>
      </c>
      <c r="BN69" s="2" t="s">
        <v>508</v>
      </c>
      <c r="BO69" s="2">
        <v>10144.6</v>
      </c>
      <c r="BP69" s="2">
        <v>841.99616000000003</v>
      </c>
      <c r="BQ69" s="2">
        <v>1010.10573440697</v>
      </c>
      <c r="BR69" s="2">
        <v>0.16642770027007769</v>
      </c>
      <c r="BS69" s="2">
        <v>0.5</v>
      </c>
      <c r="BT69" s="2">
        <v>1009.1700751972027</v>
      </c>
      <c r="BU69" s="2">
        <v>16.820533679249955</v>
      </c>
      <c r="BV69" s="2">
        <v>83.976927398225911</v>
      </c>
      <c r="BW69" s="2">
        <v>1.7658602962208954E-2</v>
      </c>
      <c r="BX69" s="2">
        <v>-0.9954737411695973</v>
      </c>
      <c r="BY69" s="2">
        <v>1.3045985854664006</v>
      </c>
      <c r="BZ69" s="2" t="s">
        <v>299</v>
      </c>
      <c r="CA69" s="2">
        <v>0</v>
      </c>
      <c r="CB69" s="2">
        <v>1.3045985854664006</v>
      </c>
      <c r="CC69" s="2">
        <v>0.99870845344103276</v>
      </c>
      <c r="CD69" s="2">
        <v>0.16664292736949804</v>
      </c>
      <c r="CE69" s="2">
        <v>-307.74722993455748</v>
      </c>
      <c r="CF69" s="2">
        <v>0.16659526767038804</v>
      </c>
      <c r="CG69" s="2">
        <v>-282.7710164249072</v>
      </c>
      <c r="CH69" s="2">
        <v>2.5819847839238041E-4</v>
      </c>
      <c r="CI69" s="2">
        <v>0.99974180152160763</v>
      </c>
      <c r="CJ69" s="2">
        <v>677</v>
      </c>
      <c r="CK69" s="2">
        <v>290</v>
      </c>
      <c r="CL69" s="2">
        <v>974.99</v>
      </c>
      <c r="CM69" s="2">
        <v>115</v>
      </c>
      <c r="CN69" s="2">
        <v>10144.6</v>
      </c>
      <c r="CO69" s="2">
        <v>972.42</v>
      </c>
      <c r="CP69" s="2">
        <v>2.57</v>
      </c>
      <c r="CQ69" s="2">
        <v>300</v>
      </c>
      <c r="CR69" s="2">
        <v>24.1</v>
      </c>
      <c r="CS69" s="2">
        <v>1010.10573440697</v>
      </c>
      <c r="CT69" s="2">
        <v>1.7248421263121401</v>
      </c>
      <c r="CU69" s="2">
        <v>-38.226099977231002</v>
      </c>
      <c r="CV69" s="2">
        <v>1.5415576578816499</v>
      </c>
      <c r="CW69" s="2">
        <v>0.95644695887908704</v>
      </c>
      <c r="CX69" s="2">
        <v>-7.3885739710789801E-3</v>
      </c>
      <c r="CY69" s="2">
        <v>290</v>
      </c>
      <c r="CZ69" s="2">
        <v>968.2</v>
      </c>
      <c r="DA69" s="2">
        <v>655</v>
      </c>
      <c r="DB69" s="2">
        <v>10111.299999999999</v>
      </c>
      <c r="DC69" s="2">
        <v>972.3</v>
      </c>
      <c r="DD69" s="2">
        <v>-4.0999999999999996</v>
      </c>
      <c r="DR69">
        <v>1199.984375</v>
      </c>
      <c r="DS69">
        <v>1009.1700751972027</v>
      </c>
      <c r="DT69">
        <v>0.84098601300304654</v>
      </c>
      <c r="DU69">
        <v>0.1615030050958797</v>
      </c>
      <c r="DV69">
        <v>2</v>
      </c>
      <c r="DW69">
        <v>0.5</v>
      </c>
      <c r="DX69" t="s">
        <v>300</v>
      </c>
      <c r="DY69">
        <v>2</v>
      </c>
      <c r="DZ69" t="b">
        <v>1</v>
      </c>
      <c r="EA69">
        <v>1682071148.5999999</v>
      </c>
      <c r="EB69">
        <v>388.94974999999999</v>
      </c>
      <c r="EC69">
        <v>400.00287500000002</v>
      </c>
      <c r="ED69">
        <v>28.637643749999999</v>
      </c>
      <c r="EE69">
        <v>24.66058125</v>
      </c>
      <c r="EF69">
        <v>388.85737499999999</v>
      </c>
      <c r="EG69">
        <v>27.497712499999999</v>
      </c>
      <c r="EH69">
        <v>273.36087500000002</v>
      </c>
      <c r="EI69">
        <v>100.7155625</v>
      </c>
      <c r="EJ69">
        <v>0.1000364125</v>
      </c>
      <c r="EK69">
        <v>31.061218749999998</v>
      </c>
      <c r="EL69">
        <v>29.598825000000001</v>
      </c>
      <c r="EM69">
        <v>27.19836875</v>
      </c>
      <c r="EN69">
        <v>0</v>
      </c>
      <c r="EO69">
        <v>0</v>
      </c>
      <c r="EP69">
        <v>9993.9449999999997</v>
      </c>
      <c r="EQ69">
        <v>0</v>
      </c>
      <c r="ER69">
        <v>1323.2362499999999</v>
      </c>
      <c r="ES69">
        <v>-11.053048125</v>
      </c>
      <c r="ET69">
        <v>400.41668750000002</v>
      </c>
      <c r="EU69">
        <v>410.11649999999997</v>
      </c>
      <c r="EV69">
        <v>3.97705625</v>
      </c>
      <c r="EW69">
        <v>400.00287500000002</v>
      </c>
      <c r="EX69">
        <v>24.66058125</v>
      </c>
      <c r="EY69">
        <v>2.8842537500000001</v>
      </c>
      <c r="EZ69">
        <v>2.4837031249999999</v>
      </c>
      <c r="FA69">
        <v>23.374287500000001</v>
      </c>
      <c r="FB69">
        <v>20.920100000000001</v>
      </c>
      <c r="FC69">
        <v>1199.984375</v>
      </c>
      <c r="FD69">
        <v>0.96699368750000003</v>
      </c>
      <c r="FE69">
        <v>3.3006562500000003E-2</v>
      </c>
      <c r="FF69">
        <v>0</v>
      </c>
      <c r="FG69">
        <v>844.89406250000002</v>
      </c>
      <c r="FH69">
        <v>4.9997999999999996</v>
      </c>
      <c r="FI69">
        <v>10539.55625</v>
      </c>
      <c r="FJ69">
        <v>11590.025</v>
      </c>
      <c r="FK69">
        <v>38.027124999999998</v>
      </c>
      <c r="FL69">
        <v>39.960625</v>
      </c>
      <c r="FM69">
        <v>38.577750000000002</v>
      </c>
      <c r="FN69">
        <v>39.632750000000001</v>
      </c>
      <c r="FO69">
        <v>40.648249999999997</v>
      </c>
      <c r="FP69">
        <v>1155.5443749999999</v>
      </c>
      <c r="FQ69">
        <v>39.44</v>
      </c>
      <c r="FR69">
        <v>0</v>
      </c>
      <c r="FS69">
        <v>54.5</v>
      </c>
      <c r="FT69">
        <v>0</v>
      </c>
      <c r="FU69">
        <v>841.99616000000003</v>
      </c>
      <c r="FV69">
        <v>-153.670769243547</v>
      </c>
      <c r="FW69">
        <v>-1849.5076923951001</v>
      </c>
      <c r="FX69">
        <v>10504.18</v>
      </c>
      <c r="FY69">
        <v>15</v>
      </c>
      <c r="FZ69">
        <v>0</v>
      </c>
      <c r="GA69" t="s">
        <v>301</v>
      </c>
      <c r="GB69">
        <v>1677862641</v>
      </c>
      <c r="GC69">
        <v>1677862632</v>
      </c>
      <c r="GD69">
        <v>0</v>
      </c>
      <c r="GE69">
        <v>1.395</v>
      </c>
      <c r="GF69">
        <v>0.15</v>
      </c>
      <c r="GG69">
        <v>3.0830000000000002</v>
      </c>
      <c r="GH69">
        <v>0.99099999999999999</v>
      </c>
      <c r="GI69">
        <v>401</v>
      </c>
      <c r="GJ69">
        <v>15</v>
      </c>
      <c r="GK69">
        <v>0.55000000000000004</v>
      </c>
      <c r="GL69">
        <v>0.16</v>
      </c>
      <c r="GM69">
        <v>-9.8741252380952407</v>
      </c>
      <c r="GN69">
        <v>-19.5367472727273</v>
      </c>
      <c r="GO69">
        <v>2.01711314322892</v>
      </c>
      <c r="GP69">
        <v>0</v>
      </c>
      <c r="GQ69">
        <v>855.06776470588204</v>
      </c>
      <c r="GR69">
        <v>-176.392543788583</v>
      </c>
      <c r="GS69">
        <v>17.366847688930701</v>
      </c>
      <c r="GT69">
        <v>0</v>
      </c>
      <c r="GU69">
        <v>3.88824666666667</v>
      </c>
      <c r="GV69">
        <v>1.47684467532468</v>
      </c>
      <c r="GW69">
        <v>0.15061826302130699</v>
      </c>
      <c r="GX69">
        <v>0</v>
      </c>
      <c r="GY69">
        <v>0</v>
      </c>
      <c r="GZ69">
        <v>3</v>
      </c>
      <c r="HA69" t="s">
        <v>312</v>
      </c>
      <c r="HB69">
        <v>2.86632</v>
      </c>
      <c r="HC69">
        <v>2.7592300000000001</v>
      </c>
      <c r="HD69">
        <v>8.6444900000000005E-2</v>
      </c>
      <c r="HE69">
        <v>8.7889400000000006E-2</v>
      </c>
      <c r="HF69">
        <v>0.124099</v>
      </c>
      <c r="HG69">
        <v>0.112913</v>
      </c>
      <c r="HH69">
        <v>24956.1</v>
      </c>
      <c r="HI69">
        <v>19601</v>
      </c>
      <c r="HJ69">
        <v>28620.799999999999</v>
      </c>
      <c r="HK69">
        <v>22475.8</v>
      </c>
      <c r="HL69">
        <v>41057.1</v>
      </c>
      <c r="HM69">
        <v>31612.799999999999</v>
      </c>
      <c r="HN69">
        <v>53399.199999999997</v>
      </c>
      <c r="HO69">
        <v>40245.599999999999</v>
      </c>
      <c r="HP69">
        <v>1.4994000000000001</v>
      </c>
      <c r="HQ69">
        <v>2.5754999999999999</v>
      </c>
      <c r="HR69">
        <v>2.7432999999999999E-2</v>
      </c>
      <c r="HS69">
        <v>-0.17850099999999999</v>
      </c>
      <c r="HT69">
        <v>29.189699999999998</v>
      </c>
      <c r="HU69">
        <v>30.067699999999999</v>
      </c>
      <c r="HV69">
        <v>42.424999999999997</v>
      </c>
      <c r="HW69">
        <v>35.348999999999997</v>
      </c>
      <c r="HX69">
        <v>24.256</v>
      </c>
      <c r="HY69">
        <v>62.613599999999998</v>
      </c>
      <c r="HZ69">
        <v>0</v>
      </c>
      <c r="IA69">
        <v>2</v>
      </c>
      <c r="IB69">
        <v>0.15731500000000001</v>
      </c>
      <c r="IC69">
        <v>0</v>
      </c>
      <c r="ID69">
        <v>20.263400000000001</v>
      </c>
      <c r="IE69">
        <v>5.2530799999999997</v>
      </c>
      <c r="IF69">
        <v>11.986000000000001</v>
      </c>
      <c r="IG69">
        <v>4.9819000000000004</v>
      </c>
      <c r="IH69">
        <v>3.2979500000000002</v>
      </c>
      <c r="II69">
        <v>9999</v>
      </c>
      <c r="IJ69">
        <v>9999</v>
      </c>
      <c r="IK69">
        <v>9999</v>
      </c>
      <c r="IL69">
        <v>999.9</v>
      </c>
      <c r="IM69">
        <v>4.9704199999999998</v>
      </c>
      <c r="IN69">
        <v>1.8747199999999999</v>
      </c>
      <c r="IO69">
        <v>1.8708800000000001</v>
      </c>
      <c r="IP69">
        <v>1.87469</v>
      </c>
      <c r="IQ69">
        <v>1.8705700000000001</v>
      </c>
      <c r="IR69">
        <v>1.87378</v>
      </c>
      <c r="IS69">
        <v>1.8758900000000001</v>
      </c>
      <c r="IT69">
        <v>1.87429</v>
      </c>
      <c r="IU69">
        <v>0</v>
      </c>
      <c r="IV69">
        <v>0</v>
      </c>
      <c r="IW69">
        <v>0</v>
      </c>
      <c r="IX69">
        <v>0</v>
      </c>
      <c r="IY69" t="s">
        <v>303</v>
      </c>
      <c r="IZ69" t="s">
        <v>304</v>
      </c>
      <c r="JA69" t="s">
        <v>305</v>
      </c>
      <c r="JB69" t="s">
        <v>305</v>
      </c>
      <c r="JC69" t="s">
        <v>305</v>
      </c>
      <c r="JD69" t="s">
        <v>305</v>
      </c>
      <c r="JE69">
        <v>0</v>
      </c>
      <c r="JF69">
        <v>100</v>
      </c>
      <c r="JG69">
        <v>100</v>
      </c>
      <c r="JH69">
        <v>8.4000000000000005E-2</v>
      </c>
      <c r="JI69">
        <v>1.1398999999999999</v>
      </c>
      <c r="JJ69">
        <v>-1.7656370177874501</v>
      </c>
      <c r="JK69">
        <v>4.0017307436777299E-3</v>
      </c>
      <c r="JL69">
        <v>2.1349243257305E-6</v>
      </c>
      <c r="JM69">
        <v>-3.5662565932405798E-10</v>
      </c>
      <c r="JN69">
        <v>1.13992948613311</v>
      </c>
      <c r="JO69">
        <v>0</v>
      </c>
      <c r="JP69">
        <v>0</v>
      </c>
      <c r="JQ69">
        <v>0</v>
      </c>
      <c r="JR69">
        <v>2</v>
      </c>
      <c r="JS69">
        <v>2028</v>
      </c>
      <c r="JT69">
        <v>2</v>
      </c>
      <c r="JU69">
        <v>24</v>
      </c>
      <c r="JV69">
        <v>70141.899999999994</v>
      </c>
      <c r="JW69">
        <v>70142.100000000006</v>
      </c>
      <c r="JX69">
        <v>1.34155</v>
      </c>
      <c r="JY69">
        <v>2.4426299999999999</v>
      </c>
      <c r="JZ69">
        <v>2.1484399999999999</v>
      </c>
      <c r="KA69">
        <v>2.6232899999999999</v>
      </c>
      <c r="KB69">
        <v>2.2497600000000002</v>
      </c>
      <c r="KC69">
        <v>2.4523899999999998</v>
      </c>
      <c r="KD69">
        <v>39.043599999999998</v>
      </c>
      <c r="KE69">
        <v>14.5261</v>
      </c>
      <c r="KF69">
        <v>18</v>
      </c>
      <c r="KG69">
        <v>256.197</v>
      </c>
      <c r="KH69">
        <v>1116.8800000000001</v>
      </c>
      <c r="KI69">
        <v>30.526800000000001</v>
      </c>
      <c r="KJ69">
        <v>29.644200000000001</v>
      </c>
      <c r="KK69">
        <v>30.000699999999998</v>
      </c>
      <c r="KL69">
        <v>29.535399999999999</v>
      </c>
      <c r="KM69">
        <v>29.425799999999999</v>
      </c>
      <c r="KN69">
        <v>26.885200000000001</v>
      </c>
      <c r="KO69">
        <v>-30</v>
      </c>
      <c r="KP69">
        <v>-30</v>
      </c>
      <c r="KQ69">
        <v>-999.9</v>
      </c>
      <c r="KR69">
        <v>400</v>
      </c>
      <c r="KS69">
        <v>0</v>
      </c>
      <c r="KT69">
        <v>101.586</v>
      </c>
      <c r="KU69">
        <v>86.391000000000005</v>
      </c>
    </row>
    <row r="70" spans="1:307" s="2" customFormat="1" x14ac:dyDescent="0.35">
      <c r="A70">
        <f t="shared" si="99"/>
        <v>27</v>
      </c>
      <c r="B70" s="2">
        <v>12</v>
      </c>
      <c r="C70" s="2" t="s">
        <v>523</v>
      </c>
      <c r="D70" t="s">
        <v>527</v>
      </c>
      <c r="E70" s="2">
        <v>1</v>
      </c>
      <c r="F70" s="2">
        <v>3</v>
      </c>
      <c r="G70">
        <v>69</v>
      </c>
      <c r="H70" s="2">
        <v>1682071216.0999999</v>
      </c>
      <c r="I70" s="2">
        <v>1952</v>
      </c>
      <c r="J70" s="2" t="s">
        <v>509</v>
      </c>
      <c r="K70" s="2" t="s">
        <v>510</v>
      </c>
      <c r="L70" s="6">
        <f t="shared" si="100"/>
        <v>6.828703703704031E-4</v>
      </c>
      <c r="M70" s="2">
        <v>15</v>
      </c>
      <c r="N70" s="2">
        <v>2.6593583579085531</v>
      </c>
      <c r="O70" s="2">
        <v>2.5090704848969727</v>
      </c>
      <c r="P70" s="3">
        <v>0.86061324279968432</v>
      </c>
      <c r="Q70" s="2">
        <v>0.91387169931487466</v>
      </c>
      <c r="R70" s="2">
        <v>0.83687696198651529</v>
      </c>
      <c r="S70" s="2">
        <v>1682071208.0999999</v>
      </c>
      <c r="T70" s="2">
        <v>7.4706310459136012E-3</v>
      </c>
      <c r="U70" s="2">
        <v>7.4706310459136009</v>
      </c>
      <c r="V70" s="2">
        <v>19.867085110801451</v>
      </c>
      <c r="W70" s="2">
        <v>385.23939999999999</v>
      </c>
      <c r="X70" s="2">
        <v>331.54212928820471</v>
      </c>
      <c r="Y70" s="2">
        <v>33.424312419689905</v>
      </c>
      <c r="Z70" s="2">
        <v>38.8377853807552</v>
      </c>
      <c r="AA70" s="3">
        <v>19.867085110801451</v>
      </c>
      <c r="AB70" s="3">
        <v>0.75037538538642323</v>
      </c>
      <c r="AC70" s="2">
        <v>3.0233767260075197</v>
      </c>
      <c r="AD70" s="2">
        <v>0.66024290327633839</v>
      </c>
      <c r="AE70" s="2">
        <v>0.41984424878354581</v>
      </c>
      <c r="AF70" s="2">
        <v>193.80682070551046</v>
      </c>
      <c r="AG70" s="2">
        <v>30.292205385294547</v>
      </c>
      <c r="AH70" s="2">
        <v>29.323426666666698</v>
      </c>
      <c r="AI70" s="2">
        <v>4.0976582092002412</v>
      </c>
      <c r="AJ70" s="2">
        <v>66.181161400546586</v>
      </c>
      <c r="AK70" s="2">
        <v>2.9970811999655971</v>
      </c>
      <c r="AL70" s="2">
        <v>4.5286016995477576</v>
      </c>
      <c r="AM70" s="2">
        <v>1.1005770092346441</v>
      </c>
      <c r="AN70" s="3">
        <v>-329.4548291247898</v>
      </c>
      <c r="AO70" s="3">
        <v>284.17098502968003</v>
      </c>
      <c r="AP70" s="3">
        <v>20.939627772087938</v>
      </c>
      <c r="AQ70" s="2">
        <v>169.46260438248862</v>
      </c>
      <c r="AR70" s="2">
        <v>17.351010761229805</v>
      </c>
      <c r="AS70" s="2">
        <v>6.9153142032764663</v>
      </c>
      <c r="AT70" s="2">
        <v>410.140178799343</v>
      </c>
      <c r="AU70" s="2">
        <v>396.15011515151502</v>
      </c>
      <c r="AV70" s="2">
        <v>-0.105774153260389</v>
      </c>
      <c r="AW70" s="2">
        <v>66.598224042124201</v>
      </c>
      <c r="AX70" s="3">
        <v>7.4706310459136009</v>
      </c>
      <c r="AY70" s="2">
        <v>24.783685481993</v>
      </c>
      <c r="AZ70" s="2">
        <v>29.885887412587401</v>
      </c>
      <c r="BA70" s="2">
        <v>2.1423174825176899E-2</v>
      </c>
      <c r="BB70" s="2">
        <v>77.180000000000007</v>
      </c>
      <c r="BC70" s="2">
        <v>1</v>
      </c>
      <c r="BD70" s="2">
        <v>0</v>
      </c>
      <c r="BE70" s="2">
        <v>1</v>
      </c>
      <c r="BF70" s="2">
        <v>0</v>
      </c>
      <c r="BG70" s="2">
        <v>52556.654751545349</v>
      </c>
      <c r="BH70" s="2" t="s">
        <v>297</v>
      </c>
      <c r="BI70" s="2">
        <v>10288.9</v>
      </c>
      <c r="BJ70" s="2">
        <v>1.016</v>
      </c>
      <c r="BK70" s="2">
        <v>4.5720000000000001</v>
      </c>
      <c r="BL70" s="2">
        <v>0.77777777777777779</v>
      </c>
      <c r="BM70" s="2">
        <v>-1</v>
      </c>
      <c r="BN70" s="2" t="s">
        <v>511</v>
      </c>
      <c r="BO70" s="2">
        <v>10143</v>
      </c>
      <c r="BP70" s="2">
        <v>727.48288000000002</v>
      </c>
      <c r="BQ70" s="2">
        <v>929.87597872218396</v>
      </c>
      <c r="BR70" s="2">
        <v>0.21765601365496967</v>
      </c>
      <c r="BS70" s="2">
        <v>0.5</v>
      </c>
      <c r="BT70" s="2">
        <v>1009.1990175676245</v>
      </c>
      <c r="BU70" s="2">
        <v>19.867085110801451</v>
      </c>
      <c r="BV70" s="2">
        <v>109.82911757414043</v>
      </c>
      <c r="BW70" s="2">
        <v>2.0676878145497388E-2</v>
      </c>
      <c r="BX70" s="2">
        <v>-0.99508321528395349</v>
      </c>
      <c r="BY70" s="2">
        <v>1.3044532240928521</v>
      </c>
      <c r="BZ70" s="2" t="s">
        <v>299</v>
      </c>
      <c r="CA70" s="2">
        <v>0</v>
      </c>
      <c r="CB70" s="2">
        <v>1.3044532240928521</v>
      </c>
      <c r="CC70" s="2">
        <v>0.99859717504920886</v>
      </c>
      <c r="CD70" s="2">
        <v>0.21796177587248233</v>
      </c>
      <c r="CE70" s="2">
        <v>-283.18002531587257</v>
      </c>
      <c r="CF70" s="2">
        <v>0.21789408883846248</v>
      </c>
      <c r="CG70" s="2">
        <v>-260.2092178633813</v>
      </c>
      <c r="CH70" s="2">
        <v>3.908283604775183E-4</v>
      </c>
      <c r="CI70" s="2">
        <v>0.99960917163952245</v>
      </c>
      <c r="CJ70" s="2">
        <v>678</v>
      </c>
      <c r="CK70" s="2">
        <v>290</v>
      </c>
      <c r="CL70" s="2">
        <v>888.22</v>
      </c>
      <c r="CM70" s="2">
        <v>95</v>
      </c>
      <c r="CN70" s="2">
        <v>10143</v>
      </c>
      <c r="CO70" s="2">
        <v>883.88</v>
      </c>
      <c r="CP70" s="2">
        <v>4.34</v>
      </c>
      <c r="CQ70" s="2">
        <v>300</v>
      </c>
      <c r="CR70" s="2">
        <v>24.1</v>
      </c>
      <c r="CS70" s="2">
        <v>929.87597872218396</v>
      </c>
      <c r="CT70" s="2">
        <v>1.5188519448753399</v>
      </c>
      <c r="CU70" s="2">
        <v>-46.650772270173697</v>
      </c>
      <c r="CV70" s="2">
        <v>1.3567646093907999</v>
      </c>
      <c r="CW70" s="2">
        <v>0.97686424984585296</v>
      </c>
      <c r="CX70" s="2">
        <v>-7.3851038932146798E-3</v>
      </c>
      <c r="CY70" s="2">
        <v>290</v>
      </c>
      <c r="CZ70" s="2">
        <v>879.92</v>
      </c>
      <c r="DA70" s="2">
        <v>655</v>
      </c>
      <c r="DB70" s="2">
        <v>10106.1</v>
      </c>
      <c r="DC70" s="2">
        <v>883.71</v>
      </c>
      <c r="DD70" s="2">
        <v>-3.79</v>
      </c>
      <c r="DR70">
        <v>1200.01866666667</v>
      </c>
      <c r="DS70">
        <v>1009.1990175676245</v>
      </c>
      <c r="DT70">
        <v>0.84098609930036228</v>
      </c>
      <c r="DU70">
        <v>0.16150317164969927</v>
      </c>
      <c r="DV70">
        <v>2</v>
      </c>
      <c r="DW70">
        <v>0.5</v>
      </c>
      <c r="DX70" t="s">
        <v>300</v>
      </c>
      <c r="DY70">
        <v>2</v>
      </c>
      <c r="DZ70" t="b">
        <v>1</v>
      </c>
      <c r="EA70">
        <v>1682071208.0999999</v>
      </c>
      <c r="EB70">
        <v>385.23939999999999</v>
      </c>
      <c r="EC70">
        <v>400.00066666666697</v>
      </c>
      <c r="ED70">
        <v>29.728619999999999</v>
      </c>
      <c r="EE70">
        <v>24.780139999999999</v>
      </c>
      <c r="EF70">
        <v>385.16739999999999</v>
      </c>
      <c r="EG70">
        <v>28.588706666666699</v>
      </c>
      <c r="EH70">
        <v>271.183533333333</v>
      </c>
      <c r="EI70">
        <v>100.714733333333</v>
      </c>
      <c r="EJ70">
        <v>9.9942893333333296E-2</v>
      </c>
      <c r="EK70">
        <v>31.066846666666699</v>
      </c>
      <c r="EL70">
        <v>29.323426666666698</v>
      </c>
      <c r="EM70">
        <v>27.211780000000001</v>
      </c>
      <c r="EN70">
        <v>0</v>
      </c>
      <c r="EO70">
        <v>0</v>
      </c>
      <c r="EP70">
        <v>10002.7446666667</v>
      </c>
      <c r="EQ70">
        <v>0</v>
      </c>
      <c r="ER70">
        <v>1310.42333333333</v>
      </c>
      <c r="ES70">
        <v>-14.761240000000001</v>
      </c>
      <c r="ET70">
        <v>397.04286666666701</v>
      </c>
      <c r="EU70">
        <v>410.16466666666702</v>
      </c>
      <c r="EV70">
        <v>4.9484853333333296</v>
      </c>
      <c r="EW70">
        <v>400.00066666666697</v>
      </c>
      <c r="EX70">
        <v>24.780139999999999</v>
      </c>
      <c r="EY70">
        <v>2.9941133333333299</v>
      </c>
      <c r="EZ70">
        <v>2.4957259999999999</v>
      </c>
      <c r="FA70">
        <v>23.9951066666667</v>
      </c>
      <c r="FB70">
        <v>20.998660000000001</v>
      </c>
      <c r="FC70">
        <v>1200.01866666667</v>
      </c>
      <c r="FD70">
        <v>0.96699206666666704</v>
      </c>
      <c r="FE70">
        <v>3.3008120000000002E-2</v>
      </c>
      <c r="FF70">
        <v>0</v>
      </c>
      <c r="FG70">
        <v>729.33473333333302</v>
      </c>
      <c r="FH70">
        <v>4.9997999999999996</v>
      </c>
      <c r="FI70">
        <v>9226.7373333333308</v>
      </c>
      <c r="FJ70">
        <v>11590.32</v>
      </c>
      <c r="FK70">
        <v>38.125</v>
      </c>
      <c r="FL70">
        <v>40.103999999999999</v>
      </c>
      <c r="FM70">
        <v>38.686999999999998</v>
      </c>
      <c r="FN70">
        <v>39.75</v>
      </c>
      <c r="FO70">
        <v>40.75</v>
      </c>
      <c r="FP70">
        <v>1155.57666666667</v>
      </c>
      <c r="FQ70">
        <v>39.444666666666699</v>
      </c>
      <c r="FR70">
        <v>0</v>
      </c>
      <c r="FS70">
        <v>57.700000047683702</v>
      </c>
      <c r="FT70">
        <v>0</v>
      </c>
      <c r="FU70">
        <v>727.48288000000002</v>
      </c>
      <c r="FV70">
        <v>-135.98715365302201</v>
      </c>
      <c r="FW70">
        <v>-1663.7961514680001</v>
      </c>
      <c r="FX70">
        <v>9204.1991999999991</v>
      </c>
      <c r="FY70">
        <v>15</v>
      </c>
      <c r="FZ70">
        <v>0</v>
      </c>
      <c r="GA70" t="s">
        <v>301</v>
      </c>
      <c r="GB70">
        <v>1677862641</v>
      </c>
      <c r="GC70">
        <v>1677862632</v>
      </c>
      <c r="GD70">
        <v>0</v>
      </c>
      <c r="GE70">
        <v>1.395</v>
      </c>
      <c r="GF70">
        <v>0.15</v>
      </c>
      <c r="GG70">
        <v>3.0830000000000002</v>
      </c>
      <c r="GH70">
        <v>0.99099999999999999</v>
      </c>
      <c r="GI70">
        <v>401</v>
      </c>
      <c r="GJ70">
        <v>15</v>
      </c>
      <c r="GK70">
        <v>0.55000000000000004</v>
      </c>
      <c r="GL70">
        <v>0.16</v>
      </c>
      <c r="GM70">
        <v>-14.074109523809501</v>
      </c>
      <c r="GN70">
        <v>-12.371228571428601</v>
      </c>
      <c r="GO70">
        <v>1.27198304567346</v>
      </c>
      <c r="GP70">
        <v>0</v>
      </c>
      <c r="GQ70">
        <v>736.73082352941196</v>
      </c>
      <c r="GR70">
        <v>-141.801252876695</v>
      </c>
      <c r="GS70">
        <v>13.9205253988714</v>
      </c>
      <c r="GT70">
        <v>0</v>
      </c>
      <c r="GU70">
        <v>4.8571990476190496</v>
      </c>
      <c r="GV70">
        <v>1.6882371428571401</v>
      </c>
      <c r="GW70">
        <v>0.172281437435399</v>
      </c>
      <c r="GX70">
        <v>0</v>
      </c>
      <c r="GY70">
        <v>0</v>
      </c>
      <c r="GZ70">
        <v>3</v>
      </c>
      <c r="HA70" t="s">
        <v>312</v>
      </c>
      <c r="HB70">
        <v>2.8633999999999999</v>
      </c>
      <c r="HC70">
        <v>2.7591999999999999</v>
      </c>
      <c r="HD70">
        <v>8.5898000000000002E-2</v>
      </c>
      <c r="HE70">
        <v>8.7876700000000002E-2</v>
      </c>
      <c r="HF70">
        <v>0.12745100000000001</v>
      </c>
      <c r="HG70">
        <v>0.113247</v>
      </c>
      <c r="HH70">
        <v>24965.599999999999</v>
      </c>
      <c r="HI70">
        <v>19593.7</v>
      </c>
      <c r="HJ70">
        <v>28615</v>
      </c>
      <c r="HK70">
        <v>22467.5</v>
      </c>
      <c r="HL70">
        <v>40891.4</v>
      </c>
      <c r="HM70">
        <v>31591</v>
      </c>
      <c r="HN70">
        <v>53388.2</v>
      </c>
      <c r="HO70">
        <v>40233.1</v>
      </c>
      <c r="HP70">
        <v>1.4956499999999999</v>
      </c>
      <c r="HQ70">
        <v>2.5744199999999999</v>
      </c>
      <c r="HR70">
        <v>7.7336999999999996E-3</v>
      </c>
      <c r="HS70">
        <v>-0.21301999999999999</v>
      </c>
      <c r="HT70">
        <v>29.223800000000001</v>
      </c>
      <c r="HU70">
        <v>30.598400000000002</v>
      </c>
      <c r="HV70">
        <v>42.460999999999999</v>
      </c>
      <c r="HW70">
        <v>35.399000000000001</v>
      </c>
      <c r="HX70">
        <v>24.343900000000001</v>
      </c>
      <c r="HY70">
        <v>62.863599999999998</v>
      </c>
      <c r="HZ70">
        <v>0</v>
      </c>
      <c r="IA70">
        <v>2</v>
      </c>
      <c r="IB70">
        <v>0.16563</v>
      </c>
      <c r="IC70">
        <v>0</v>
      </c>
      <c r="ID70">
        <v>20.2637</v>
      </c>
      <c r="IE70">
        <v>5.2532300000000003</v>
      </c>
      <c r="IF70">
        <v>11.986000000000001</v>
      </c>
      <c r="IG70">
        <v>4.9817999999999998</v>
      </c>
      <c r="IH70">
        <v>3.298</v>
      </c>
      <c r="II70">
        <v>9999</v>
      </c>
      <c r="IJ70">
        <v>9999</v>
      </c>
      <c r="IK70">
        <v>9999</v>
      </c>
      <c r="IL70">
        <v>999.9</v>
      </c>
      <c r="IM70">
        <v>4.97044</v>
      </c>
      <c r="IN70">
        <v>1.8748100000000001</v>
      </c>
      <c r="IO70">
        <v>1.8708899999999999</v>
      </c>
      <c r="IP70">
        <v>1.87469</v>
      </c>
      <c r="IQ70">
        <v>1.8705700000000001</v>
      </c>
      <c r="IR70">
        <v>1.87378</v>
      </c>
      <c r="IS70">
        <v>1.87591</v>
      </c>
      <c r="IT70">
        <v>1.8743099999999999</v>
      </c>
      <c r="IU70">
        <v>0</v>
      </c>
      <c r="IV70">
        <v>0</v>
      </c>
      <c r="IW70">
        <v>0</v>
      </c>
      <c r="IX70">
        <v>0</v>
      </c>
      <c r="IY70" t="s">
        <v>303</v>
      </c>
      <c r="IZ70" t="s">
        <v>304</v>
      </c>
      <c r="JA70" t="s">
        <v>305</v>
      </c>
      <c r="JB70" t="s">
        <v>305</v>
      </c>
      <c r="JC70" t="s">
        <v>305</v>
      </c>
      <c r="JD70" t="s">
        <v>305</v>
      </c>
      <c r="JE70">
        <v>0</v>
      </c>
      <c r="JF70">
        <v>100</v>
      </c>
      <c r="JG70">
        <v>100</v>
      </c>
      <c r="JH70">
        <v>6.6000000000000003E-2</v>
      </c>
      <c r="JI70">
        <v>1.1398999999999999</v>
      </c>
      <c r="JJ70">
        <v>-1.7656370177874501</v>
      </c>
      <c r="JK70">
        <v>4.0017307436777299E-3</v>
      </c>
      <c r="JL70">
        <v>2.1349243257305E-6</v>
      </c>
      <c r="JM70">
        <v>-3.5662565932405798E-10</v>
      </c>
      <c r="JN70">
        <v>1.13992948613311</v>
      </c>
      <c r="JO70">
        <v>0</v>
      </c>
      <c r="JP70">
        <v>0</v>
      </c>
      <c r="JQ70">
        <v>0</v>
      </c>
      <c r="JR70">
        <v>2</v>
      </c>
      <c r="JS70">
        <v>2028</v>
      </c>
      <c r="JT70">
        <v>2</v>
      </c>
      <c r="JU70">
        <v>24</v>
      </c>
      <c r="JV70">
        <v>70142.899999999994</v>
      </c>
      <c r="JW70">
        <v>70143.100000000006</v>
      </c>
      <c r="JX70">
        <v>1.34155</v>
      </c>
      <c r="JY70">
        <v>2.4426299999999999</v>
      </c>
      <c r="JZ70">
        <v>2.1484399999999999</v>
      </c>
      <c r="KA70">
        <v>2.6220699999999999</v>
      </c>
      <c r="KB70">
        <v>2.2497600000000002</v>
      </c>
      <c r="KC70">
        <v>2.49268</v>
      </c>
      <c r="KD70">
        <v>39.142800000000001</v>
      </c>
      <c r="KE70">
        <v>14.5261</v>
      </c>
      <c r="KF70">
        <v>18</v>
      </c>
      <c r="KG70">
        <v>255.024</v>
      </c>
      <c r="KH70">
        <v>1116.8</v>
      </c>
      <c r="KI70">
        <v>30.541799999999999</v>
      </c>
      <c r="KJ70">
        <v>29.718399999999999</v>
      </c>
      <c r="KK70">
        <v>30.000800000000002</v>
      </c>
      <c r="KL70">
        <v>29.605</v>
      </c>
      <c r="KM70">
        <v>29.4953</v>
      </c>
      <c r="KN70">
        <v>26.886700000000001</v>
      </c>
      <c r="KO70">
        <v>-30</v>
      </c>
      <c r="KP70">
        <v>-30</v>
      </c>
      <c r="KQ70">
        <v>-999.9</v>
      </c>
      <c r="KR70">
        <v>400</v>
      </c>
      <c r="KS70">
        <v>0</v>
      </c>
      <c r="KT70">
        <v>101.565</v>
      </c>
      <c r="KU70">
        <v>86.362399999999994</v>
      </c>
    </row>
    <row r="71" spans="1:307" s="4" customFormat="1" x14ac:dyDescent="0.35">
      <c r="A71">
        <f t="shared" si="99"/>
        <v>27</v>
      </c>
      <c r="B71" s="4">
        <v>12</v>
      </c>
      <c r="C71" s="4" t="s">
        <v>523</v>
      </c>
      <c r="D71" t="s">
        <v>527</v>
      </c>
      <c r="E71" s="4">
        <v>2</v>
      </c>
      <c r="F71" s="4">
        <v>1</v>
      </c>
      <c r="G71">
        <v>70</v>
      </c>
      <c r="H71" s="4">
        <v>1682071377.0999999</v>
      </c>
      <c r="I71" s="4">
        <v>2113</v>
      </c>
      <c r="J71" s="4" t="s">
        <v>512</v>
      </c>
      <c r="K71" s="4" t="s">
        <v>513</v>
      </c>
      <c r="L71" s="6">
        <f t="shared" si="100"/>
        <v>1.8634259259258101E-3</v>
      </c>
      <c r="M71" s="4">
        <v>15</v>
      </c>
      <c r="N71" s="4">
        <v>2.3140317506173829</v>
      </c>
      <c r="O71" s="4">
        <v>1.8924634073694022</v>
      </c>
      <c r="P71" s="5">
        <v>0.78784799302467801</v>
      </c>
      <c r="Q71" s="4">
        <v>0.30617754181611673</v>
      </c>
      <c r="R71" s="4">
        <v>0.40486147110679283</v>
      </c>
      <c r="S71" s="4">
        <v>1682071368.5999999</v>
      </c>
      <c r="T71" s="4">
        <v>2.8764753913811713E-3</v>
      </c>
      <c r="U71" s="4">
        <v>2.8764753913811711</v>
      </c>
      <c r="V71" s="4">
        <v>6.6562553855255926</v>
      </c>
      <c r="W71" s="4">
        <v>395.53856250000001</v>
      </c>
      <c r="X71" s="4">
        <v>311.62426262949117</v>
      </c>
      <c r="Y71" s="4">
        <v>31.421956268380061</v>
      </c>
      <c r="Z71" s="4">
        <v>39.883272593925135</v>
      </c>
      <c r="AA71" s="5">
        <v>6.6562553855255926</v>
      </c>
      <c r="AB71" s="5">
        <v>0.14974830859122798</v>
      </c>
      <c r="AC71" s="4">
        <v>3.0236570901487561</v>
      </c>
      <c r="AD71" s="4">
        <v>0.14574683769125479</v>
      </c>
      <c r="AE71" s="4">
        <v>9.1442383830394311E-2</v>
      </c>
      <c r="AF71" s="4">
        <v>193.80938138048685</v>
      </c>
      <c r="AG71" s="4">
        <v>31.428828227219505</v>
      </c>
      <c r="AH71" s="4">
        <v>31.387543749999999</v>
      </c>
      <c r="AI71" s="4">
        <v>4.6120298612896899</v>
      </c>
      <c r="AJ71" s="4">
        <v>59.559381398892519</v>
      </c>
      <c r="AK71" s="4">
        <v>2.6940792784634113</v>
      </c>
      <c r="AL71" s="4">
        <v>4.5233499999271425</v>
      </c>
      <c r="AM71" s="4">
        <v>1.9179505828262786</v>
      </c>
      <c r="AN71" s="5">
        <v>-126.85256475990965</v>
      </c>
      <c r="AO71" s="5">
        <v>-55.59605714734635</v>
      </c>
      <c r="AP71" s="5">
        <v>-4.1378362973973877</v>
      </c>
      <c r="AQ71" s="4">
        <v>7.2229231758334507</v>
      </c>
      <c r="AR71" s="4">
        <v>4.8843331041437219</v>
      </c>
      <c r="AS71" s="4">
        <v>2.5809392589171036</v>
      </c>
      <c r="AT71" s="4">
        <v>410.22760457743198</v>
      </c>
      <c r="AU71" s="4">
        <v>405.791739393939</v>
      </c>
      <c r="AV71" s="4">
        <v>-7.2232233896421E-2</v>
      </c>
      <c r="AW71" s="4">
        <v>66.598608337742405</v>
      </c>
      <c r="AX71" s="5">
        <v>2.8764753913811711</v>
      </c>
      <c r="AY71" s="4">
        <v>24.8155778228322</v>
      </c>
      <c r="AZ71" s="4">
        <v>26.805862937063001</v>
      </c>
      <c r="BA71" s="4">
        <v>1.0843762237762899E-2</v>
      </c>
      <c r="BB71" s="4">
        <v>77.180000000000007</v>
      </c>
      <c r="BC71" s="4">
        <v>5</v>
      </c>
      <c r="BD71" s="4">
        <v>2</v>
      </c>
      <c r="BE71" s="4">
        <v>1</v>
      </c>
      <c r="BF71" s="4">
        <v>0</v>
      </c>
      <c r="BG71" s="4">
        <v>52569.10236687681</v>
      </c>
      <c r="BH71" s="4" t="s">
        <v>297</v>
      </c>
      <c r="BI71" s="4">
        <v>10288.9</v>
      </c>
      <c r="BJ71" s="4">
        <v>1.016</v>
      </c>
      <c r="BK71" s="4">
        <v>4.5720000000000001</v>
      </c>
      <c r="BL71" s="4">
        <v>0.77777777777777779</v>
      </c>
      <c r="BM71" s="4">
        <v>-1</v>
      </c>
      <c r="BN71" s="4" t="s">
        <v>514</v>
      </c>
      <c r="BO71" s="4">
        <v>10117.6</v>
      </c>
      <c r="BP71" s="4">
        <v>1022.8364</v>
      </c>
      <c r="BQ71" s="4">
        <v>1084.12287640108</v>
      </c>
      <c r="BR71" s="4">
        <v>5.6530931811466179E-2</v>
      </c>
      <c r="BS71" s="4">
        <v>0.5</v>
      </c>
      <c r="BT71" s="4">
        <v>1009.2165001971434</v>
      </c>
      <c r="BU71" s="4">
        <v>6.6562553855255926</v>
      </c>
      <c r="BV71" s="4">
        <v>28.525974577825629</v>
      </c>
      <c r="BW71" s="4">
        <v>7.5863359190322353E-3</v>
      </c>
      <c r="BX71" s="4">
        <v>-0.99578276586582382</v>
      </c>
      <c r="BY71" s="4">
        <v>1.3047136334656066</v>
      </c>
      <c r="BZ71" s="4" t="s">
        <v>299</v>
      </c>
      <c r="CA71" s="4">
        <v>0</v>
      </c>
      <c r="CB71" s="4">
        <v>1.3047136334656066</v>
      </c>
      <c r="CC71" s="4">
        <v>0.99879652605634817</v>
      </c>
      <c r="CD71" s="4">
        <v>5.6599047290115313E-2</v>
      </c>
      <c r="CE71" s="4">
        <v>-330.41207757560545</v>
      </c>
      <c r="CF71" s="4">
        <v>5.6583960213345837E-2</v>
      </c>
      <c r="CG71" s="4">
        <v>-303.58573577083246</v>
      </c>
      <c r="CH71" s="4">
        <v>7.2196832886058852E-5</v>
      </c>
      <c r="CI71" s="4">
        <v>0.99992780316711394</v>
      </c>
      <c r="CJ71" s="4">
        <v>680</v>
      </c>
      <c r="CK71" s="4">
        <v>290</v>
      </c>
      <c r="CL71" s="4">
        <v>1081.53</v>
      </c>
      <c r="CM71" s="4">
        <v>95</v>
      </c>
      <c r="CN71" s="4">
        <v>10117.6</v>
      </c>
      <c r="CO71" s="4">
        <v>1078.8</v>
      </c>
      <c r="CP71" s="4">
        <v>2.73</v>
      </c>
      <c r="CQ71" s="4">
        <v>300</v>
      </c>
      <c r="CR71" s="4">
        <v>24.1</v>
      </c>
      <c r="CS71" s="4">
        <v>1084.12287640108</v>
      </c>
      <c r="CT71" s="4">
        <v>1.6602122406856801</v>
      </c>
      <c r="CU71" s="4">
        <v>-5.38736273849229</v>
      </c>
      <c r="CV71" s="4">
        <v>1.4793045433595</v>
      </c>
      <c r="CW71" s="4">
        <v>0.32142370675061199</v>
      </c>
      <c r="CX71" s="4">
        <v>-7.3660462736373803E-3</v>
      </c>
      <c r="CY71" s="4">
        <v>290</v>
      </c>
      <c r="CZ71" s="4">
        <v>1078.3900000000001</v>
      </c>
      <c r="DA71" s="4">
        <v>825</v>
      </c>
      <c r="DB71" s="4">
        <v>10074.5</v>
      </c>
      <c r="DC71" s="4">
        <v>1078.78</v>
      </c>
      <c r="DD71" s="4">
        <v>-0.39</v>
      </c>
      <c r="DR71">
        <v>1200.04</v>
      </c>
      <c r="DS71">
        <v>1009.2165001971434</v>
      </c>
      <c r="DT71">
        <v>0.84098571730704264</v>
      </c>
      <c r="DU71">
        <v>0.16150243440259229</v>
      </c>
      <c r="DV71">
        <v>2</v>
      </c>
      <c r="DW71">
        <v>0.5</v>
      </c>
      <c r="DX71" t="s">
        <v>300</v>
      </c>
      <c r="DY71">
        <v>2</v>
      </c>
      <c r="DZ71" t="b">
        <v>1</v>
      </c>
      <c r="EA71">
        <v>1682071368.5999999</v>
      </c>
      <c r="EB71">
        <v>395.53856250000001</v>
      </c>
      <c r="EC71">
        <v>400.0028125</v>
      </c>
      <c r="ED71">
        <v>26.718274999999998</v>
      </c>
      <c r="EE71">
        <v>24.81925</v>
      </c>
      <c r="EF71">
        <v>395.41018750000001</v>
      </c>
      <c r="EG71">
        <v>25.578325</v>
      </c>
      <c r="EH71">
        <v>264.55481250000003</v>
      </c>
      <c r="EI71">
        <v>100.73275</v>
      </c>
      <c r="EJ71">
        <v>0.10007990625</v>
      </c>
      <c r="EK71">
        <v>31.046487500000001</v>
      </c>
      <c r="EL71">
        <v>31.387543749999999</v>
      </c>
      <c r="EM71">
        <v>21.429868750000001</v>
      </c>
      <c r="EN71">
        <v>0</v>
      </c>
      <c r="EO71">
        <v>0</v>
      </c>
      <c r="EP71">
        <v>10002.650625</v>
      </c>
      <c r="EQ71">
        <v>0</v>
      </c>
      <c r="ER71">
        <v>907.53337499999998</v>
      </c>
      <c r="ES71">
        <v>-4.4643981249999998</v>
      </c>
      <c r="ET71">
        <v>406.39681250000001</v>
      </c>
      <c r="EU71">
        <v>410.18337500000001</v>
      </c>
      <c r="EV71">
        <v>1.8990225000000001</v>
      </c>
      <c r="EW71">
        <v>400.0028125</v>
      </c>
      <c r="EX71">
        <v>24.81925</v>
      </c>
      <c r="EY71">
        <v>2.6914075</v>
      </c>
      <c r="EZ71">
        <v>2.5001137500000001</v>
      </c>
      <c r="FA71">
        <v>22.232712500000002</v>
      </c>
      <c r="FB71">
        <v>21.027237499999998</v>
      </c>
      <c r="FC71">
        <v>1200.04</v>
      </c>
      <c r="FD71">
        <v>0.96700437500000003</v>
      </c>
      <c r="FE71">
        <v>3.2995531250000001E-2</v>
      </c>
      <c r="FF71">
        <v>0</v>
      </c>
      <c r="FG71">
        <v>1026.3787500000001</v>
      </c>
      <c r="FH71">
        <v>4.9997999999999996</v>
      </c>
      <c r="FI71">
        <v>12739.7</v>
      </c>
      <c r="FJ71">
        <v>11590.575000000001</v>
      </c>
      <c r="FK71">
        <v>38.061999999999998</v>
      </c>
      <c r="FL71">
        <v>39.992125000000001</v>
      </c>
      <c r="FM71">
        <v>38.625</v>
      </c>
      <c r="FN71">
        <v>39.730312499999997</v>
      </c>
      <c r="FO71">
        <v>40.694875000000003</v>
      </c>
      <c r="FP71">
        <v>1155.6099999999999</v>
      </c>
      <c r="FQ71">
        <v>39.43</v>
      </c>
      <c r="FR71">
        <v>0</v>
      </c>
      <c r="FS71">
        <v>82.899999856948895</v>
      </c>
      <c r="FT71">
        <v>0</v>
      </c>
      <c r="FU71">
        <v>1022.8364</v>
      </c>
      <c r="FV71">
        <v>-140.390000208982</v>
      </c>
      <c r="FW71">
        <v>-1707.7615410656999</v>
      </c>
      <c r="FX71">
        <v>12695.552</v>
      </c>
      <c r="FY71">
        <v>15</v>
      </c>
      <c r="FZ71">
        <v>0</v>
      </c>
      <c r="GA71" t="s">
        <v>301</v>
      </c>
      <c r="GB71">
        <v>1677862641</v>
      </c>
      <c r="GC71">
        <v>1677862632</v>
      </c>
      <c r="GD71">
        <v>0</v>
      </c>
      <c r="GE71">
        <v>1.395</v>
      </c>
      <c r="GF71">
        <v>0.15</v>
      </c>
      <c r="GG71">
        <v>3.0830000000000002</v>
      </c>
      <c r="GH71">
        <v>0.99099999999999999</v>
      </c>
      <c r="GI71">
        <v>401</v>
      </c>
      <c r="GJ71">
        <v>15</v>
      </c>
      <c r="GK71">
        <v>0.55000000000000004</v>
      </c>
      <c r="GL71">
        <v>0.16</v>
      </c>
      <c r="GM71">
        <v>-4.1873709999999997</v>
      </c>
      <c r="GN71">
        <v>-7.0517801503759401</v>
      </c>
      <c r="GO71">
        <v>0.69452782304166905</v>
      </c>
      <c r="GP71">
        <v>0</v>
      </c>
      <c r="GQ71">
        <v>1032.1367647058801</v>
      </c>
      <c r="GR71">
        <v>-143.00855602924099</v>
      </c>
      <c r="GS71">
        <v>14.034135426877199</v>
      </c>
      <c r="GT71">
        <v>0</v>
      </c>
      <c r="GU71">
        <v>1.8640220000000001</v>
      </c>
      <c r="GV71">
        <v>0.96044481203007503</v>
      </c>
      <c r="GW71">
        <v>9.29211448272136E-2</v>
      </c>
      <c r="GX71">
        <v>0</v>
      </c>
      <c r="GY71">
        <v>0</v>
      </c>
      <c r="GZ71">
        <v>3</v>
      </c>
      <c r="HA71" t="s">
        <v>312</v>
      </c>
      <c r="HB71">
        <v>2.85683</v>
      </c>
      <c r="HC71">
        <v>2.7593800000000002</v>
      </c>
      <c r="HD71">
        <v>8.7657700000000005E-2</v>
      </c>
      <c r="HE71">
        <v>8.7841000000000002E-2</v>
      </c>
      <c r="HF71">
        <v>0.117797</v>
      </c>
      <c r="HG71">
        <v>0.113259</v>
      </c>
      <c r="HH71">
        <v>24906.799999999999</v>
      </c>
      <c r="HI71">
        <v>19584.400000000001</v>
      </c>
      <c r="HJ71">
        <v>28604.1</v>
      </c>
      <c r="HK71">
        <v>22457.3</v>
      </c>
      <c r="HL71">
        <v>41330.400000000001</v>
      </c>
      <c r="HM71">
        <v>31577.8</v>
      </c>
      <c r="HN71">
        <v>53370.9</v>
      </c>
      <c r="HO71">
        <v>40217.4</v>
      </c>
      <c r="HP71">
        <v>1.47115</v>
      </c>
      <c r="HQ71">
        <v>2.5756800000000002</v>
      </c>
      <c r="HR71">
        <v>0.16098100000000001</v>
      </c>
      <c r="HS71">
        <v>-0.380218</v>
      </c>
      <c r="HT71">
        <v>28.813199999999998</v>
      </c>
      <c r="HU71">
        <v>27.916599999999999</v>
      </c>
      <c r="HV71">
        <v>42.192999999999998</v>
      </c>
      <c r="HW71">
        <v>35.600999999999999</v>
      </c>
      <c r="HX71">
        <v>24.4587</v>
      </c>
      <c r="HY71">
        <v>62.723599999999998</v>
      </c>
      <c r="HZ71">
        <v>0</v>
      </c>
      <c r="IA71">
        <v>2</v>
      </c>
      <c r="IB71">
        <v>0.18370900000000001</v>
      </c>
      <c r="IC71">
        <v>0</v>
      </c>
      <c r="ID71">
        <v>20.264299999999999</v>
      </c>
      <c r="IE71">
        <v>5.2526299999999999</v>
      </c>
      <c r="IF71">
        <v>11.986000000000001</v>
      </c>
      <c r="IG71">
        <v>4.9817999999999998</v>
      </c>
      <c r="IH71">
        <v>3.2978499999999999</v>
      </c>
      <c r="II71">
        <v>9999</v>
      </c>
      <c r="IJ71">
        <v>9999</v>
      </c>
      <c r="IK71">
        <v>9999</v>
      </c>
      <c r="IL71">
        <v>999.9</v>
      </c>
      <c r="IM71">
        <v>4.97044</v>
      </c>
      <c r="IN71">
        <v>1.87479</v>
      </c>
      <c r="IO71">
        <v>1.8708899999999999</v>
      </c>
      <c r="IP71">
        <v>1.87469</v>
      </c>
      <c r="IQ71">
        <v>1.8705700000000001</v>
      </c>
      <c r="IR71">
        <v>1.87378</v>
      </c>
      <c r="IS71">
        <v>1.87591</v>
      </c>
      <c r="IT71">
        <v>1.87429</v>
      </c>
      <c r="IU71">
        <v>0</v>
      </c>
      <c r="IV71">
        <v>0</v>
      </c>
      <c r="IW71">
        <v>0</v>
      </c>
      <c r="IX71">
        <v>0</v>
      </c>
      <c r="IY71" t="s">
        <v>303</v>
      </c>
      <c r="IZ71" t="s">
        <v>304</v>
      </c>
      <c r="JA71" t="s">
        <v>305</v>
      </c>
      <c r="JB71" t="s">
        <v>305</v>
      </c>
      <c r="JC71" t="s">
        <v>305</v>
      </c>
      <c r="JD71" t="s">
        <v>305</v>
      </c>
      <c r="JE71">
        <v>0</v>
      </c>
      <c r="JF71">
        <v>100</v>
      </c>
      <c r="JG71">
        <v>100</v>
      </c>
      <c r="JH71">
        <v>0.125</v>
      </c>
      <c r="JI71">
        <v>1.1398999999999999</v>
      </c>
      <c r="JJ71">
        <v>-1.7656370177874501</v>
      </c>
      <c r="JK71">
        <v>4.0017307436777299E-3</v>
      </c>
      <c r="JL71">
        <v>2.1349243257305E-6</v>
      </c>
      <c r="JM71">
        <v>-3.5662565932405798E-10</v>
      </c>
      <c r="JN71">
        <v>1.13992948613311</v>
      </c>
      <c r="JO71">
        <v>0</v>
      </c>
      <c r="JP71">
        <v>0</v>
      </c>
      <c r="JQ71">
        <v>0</v>
      </c>
      <c r="JR71">
        <v>2</v>
      </c>
      <c r="JS71">
        <v>2028</v>
      </c>
      <c r="JT71">
        <v>2</v>
      </c>
      <c r="JU71">
        <v>24</v>
      </c>
      <c r="JV71">
        <v>70145.600000000006</v>
      </c>
      <c r="JW71">
        <v>70145.8</v>
      </c>
      <c r="JX71">
        <v>1.34277</v>
      </c>
      <c r="JY71">
        <v>2.4499499999999999</v>
      </c>
      <c r="JZ71">
        <v>2.1484399999999999</v>
      </c>
      <c r="KA71">
        <v>2.6257299999999999</v>
      </c>
      <c r="KB71">
        <v>2.2497600000000002</v>
      </c>
      <c r="KC71">
        <v>2.4682599999999999</v>
      </c>
      <c r="KD71">
        <v>39.242199999999997</v>
      </c>
      <c r="KE71">
        <v>14.491</v>
      </c>
      <c r="KF71">
        <v>18</v>
      </c>
      <c r="KG71">
        <v>246.63800000000001</v>
      </c>
      <c r="KH71">
        <v>1122.74</v>
      </c>
      <c r="KI71">
        <v>30.551500000000001</v>
      </c>
      <c r="KJ71">
        <v>29.9754</v>
      </c>
      <c r="KK71">
        <v>30.000900000000001</v>
      </c>
      <c r="KL71">
        <v>29.829699999999999</v>
      </c>
      <c r="KM71">
        <v>29.719899999999999</v>
      </c>
      <c r="KN71">
        <v>26.908100000000001</v>
      </c>
      <c r="KO71">
        <v>-30</v>
      </c>
      <c r="KP71">
        <v>-30</v>
      </c>
      <c r="KQ71">
        <v>-999.9</v>
      </c>
      <c r="KR71">
        <v>400</v>
      </c>
      <c r="KS71">
        <v>0</v>
      </c>
      <c r="KT71">
        <v>101.53</v>
      </c>
      <c r="KU71">
        <v>86.326800000000006</v>
      </c>
    </row>
    <row r="72" spans="1:307" s="4" customFormat="1" x14ac:dyDescent="0.35">
      <c r="A72">
        <f t="shared" si="99"/>
        <v>27</v>
      </c>
      <c r="B72" s="4">
        <v>12</v>
      </c>
      <c r="C72" s="4" t="s">
        <v>523</v>
      </c>
      <c r="D72" t="s">
        <v>527</v>
      </c>
      <c r="E72" s="4">
        <v>2</v>
      </c>
      <c r="F72" s="4">
        <v>2</v>
      </c>
      <c r="G72">
        <v>71</v>
      </c>
      <c r="H72" s="4">
        <v>1682071437.0999999</v>
      </c>
      <c r="I72" s="4">
        <v>2173</v>
      </c>
      <c r="J72" s="4" t="s">
        <v>515</v>
      </c>
      <c r="K72" s="4" t="s">
        <v>516</v>
      </c>
      <c r="L72" s="6">
        <f t="shared" si="100"/>
        <v>6.94444444444553E-4</v>
      </c>
      <c r="M72" s="4">
        <v>15</v>
      </c>
      <c r="N72" s="4">
        <v>2.6011176594687782</v>
      </c>
      <c r="O72" s="4">
        <v>2.5281166292047623</v>
      </c>
      <c r="P72" s="5">
        <v>0.8617127165749473</v>
      </c>
      <c r="Q72" s="4">
        <v>0.83731188288723579</v>
      </c>
      <c r="R72" s="4">
        <v>1.0668672640563635</v>
      </c>
      <c r="S72" s="4">
        <v>1682071428.5999999</v>
      </c>
      <c r="T72" s="4">
        <v>6.9978325198586265E-3</v>
      </c>
      <c r="U72" s="4">
        <v>6.9978325198586262</v>
      </c>
      <c r="V72" s="4">
        <v>18.202185745409171</v>
      </c>
      <c r="W72" s="4">
        <v>386.44006250000001</v>
      </c>
      <c r="X72" s="4">
        <v>333.00031605026743</v>
      </c>
      <c r="Y72" s="4">
        <v>33.579233076829084</v>
      </c>
      <c r="Z72" s="4">
        <v>38.968013853035131</v>
      </c>
      <c r="AA72" s="5">
        <v>18.202185745409171</v>
      </c>
      <c r="AB72" s="5">
        <v>0.68688986015586784</v>
      </c>
      <c r="AC72" s="4">
        <v>3.0218110011475372</v>
      </c>
      <c r="AD72" s="4">
        <v>0.61050095306793428</v>
      </c>
      <c r="AE72" s="4">
        <v>0.3877160495785264</v>
      </c>
      <c r="AF72" s="4">
        <v>193.80123619314347</v>
      </c>
      <c r="AG72" s="4">
        <v>30.328412339215195</v>
      </c>
      <c r="AH72" s="4">
        <v>29.18985</v>
      </c>
      <c r="AI72" s="4">
        <v>4.0661672037487184</v>
      </c>
      <c r="AJ72" s="4">
        <v>65.46020543730765</v>
      </c>
      <c r="AK72" s="4">
        <v>2.9505265123461215</v>
      </c>
      <c r="AL72" s="4">
        <v>4.5073590781377719</v>
      </c>
      <c r="AM72" s="4">
        <v>1.1156406914025969</v>
      </c>
      <c r="AN72" s="5">
        <v>-308.6044141257654</v>
      </c>
      <c r="AO72" s="5">
        <v>292.34841373579337</v>
      </c>
      <c r="AP72" s="5">
        <v>21.530338355619211</v>
      </c>
      <c r="AQ72" s="4">
        <v>199.07557415879066</v>
      </c>
      <c r="AR72" s="4">
        <v>15.656480294888047</v>
      </c>
      <c r="AS72" s="4">
        <v>6.1929422535434639</v>
      </c>
      <c r="AT72" s="4">
        <v>410.09664914654002</v>
      </c>
      <c r="AU72" s="4">
        <v>397.06064242424299</v>
      </c>
      <c r="AV72" s="4">
        <v>-9.56566543430514E-2</v>
      </c>
      <c r="AW72" s="4">
        <v>66.599581241883598</v>
      </c>
      <c r="AX72" s="5">
        <v>6.9978325198586262</v>
      </c>
      <c r="AY72" s="4">
        <v>24.750175000209801</v>
      </c>
      <c r="AZ72" s="4">
        <v>29.502554545454601</v>
      </c>
      <c r="BA72" s="4">
        <v>2.92587272727312E-2</v>
      </c>
      <c r="BB72" s="4">
        <v>77.180000000000007</v>
      </c>
      <c r="BC72" s="4">
        <v>4</v>
      </c>
      <c r="BD72" s="4">
        <v>1</v>
      </c>
      <c r="BE72" s="4">
        <v>1</v>
      </c>
      <c r="BF72" s="4">
        <v>0</v>
      </c>
      <c r="BG72" s="4">
        <v>52523.714803007904</v>
      </c>
      <c r="BH72" s="4" t="s">
        <v>297</v>
      </c>
      <c r="BI72" s="4">
        <v>10288.9</v>
      </c>
      <c r="BJ72" s="4">
        <v>1.016</v>
      </c>
      <c r="BK72" s="4">
        <v>4.5720000000000001</v>
      </c>
      <c r="BL72" s="4">
        <v>0.77777777777777779</v>
      </c>
      <c r="BM72" s="4">
        <v>-1</v>
      </c>
      <c r="BN72" s="4" t="s">
        <v>517</v>
      </c>
      <c r="BO72" s="4">
        <v>10149.299999999999</v>
      </c>
      <c r="BP72" s="4">
        <v>559.12228000000005</v>
      </c>
      <c r="BQ72" s="4">
        <v>739.15654567351896</v>
      </c>
      <c r="BR72" s="4">
        <v>0.24356716682995994</v>
      </c>
      <c r="BS72" s="4">
        <v>0.5</v>
      </c>
      <c r="BT72" s="4">
        <v>1009.1696814472248</v>
      </c>
      <c r="BU72" s="4">
        <v>18.202185745409171</v>
      </c>
      <c r="BV72" s="4">
        <v>122.90030008039686</v>
      </c>
      <c r="BW72" s="4">
        <v>1.902770772688276E-2</v>
      </c>
      <c r="BX72" s="4">
        <v>-0.99381457145071483</v>
      </c>
      <c r="BY72" s="4">
        <v>1.3039812335001646</v>
      </c>
      <c r="BZ72" s="4" t="s">
        <v>299</v>
      </c>
      <c r="CA72" s="4">
        <v>0</v>
      </c>
      <c r="CB72" s="4">
        <v>1.3039812335001646</v>
      </c>
      <c r="CC72" s="4">
        <v>0.9982358524170114</v>
      </c>
      <c r="CD72" s="4">
        <v>0.24399761463206812</v>
      </c>
      <c r="CE72" s="4">
        <v>-224.77978192894074</v>
      </c>
      <c r="CF72" s="4">
        <v>0.24390242038424539</v>
      </c>
      <c r="CG72" s="4">
        <v>-206.57608146049463</v>
      </c>
      <c r="CH72" s="4">
        <v>5.6904960127688339E-4</v>
      </c>
      <c r="CI72" s="4">
        <v>0.99943095039872309</v>
      </c>
      <c r="CJ72" s="4">
        <v>681</v>
      </c>
      <c r="CK72" s="4">
        <v>290</v>
      </c>
      <c r="CL72" s="4">
        <v>692.92</v>
      </c>
      <c r="CM72" s="4">
        <v>95</v>
      </c>
      <c r="CN72" s="4">
        <v>10149.299999999999</v>
      </c>
      <c r="CO72" s="4">
        <v>691.05</v>
      </c>
      <c r="CP72" s="4">
        <v>1.87</v>
      </c>
      <c r="CQ72" s="4">
        <v>300</v>
      </c>
      <c r="CR72" s="4">
        <v>24.1</v>
      </c>
      <c r="CS72" s="4">
        <v>739.15654567351896</v>
      </c>
      <c r="CT72" s="4">
        <v>1.6560382314742501</v>
      </c>
      <c r="CU72" s="4">
        <v>-48.824935834278001</v>
      </c>
      <c r="CV72" s="4">
        <v>1.4802267864540599</v>
      </c>
      <c r="CW72" s="4">
        <v>0.97491027875089298</v>
      </c>
      <c r="CX72" s="4">
        <v>-7.3888093437152504E-3</v>
      </c>
      <c r="CY72" s="4">
        <v>290</v>
      </c>
      <c r="CZ72" s="4">
        <v>686.72</v>
      </c>
      <c r="DA72" s="4">
        <v>645</v>
      </c>
      <c r="DB72" s="4">
        <v>10115.1</v>
      </c>
      <c r="DC72" s="4">
        <v>690.89</v>
      </c>
      <c r="DD72" s="4">
        <v>-4.17</v>
      </c>
      <c r="DR72">
        <v>1199.9837500000001</v>
      </c>
      <c r="DS72">
        <v>1009.1696814472248</v>
      </c>
      <c r="DT72">
        <v>0.84098612289310137</v>
      </c>
      <c r="DU72">
        <v>0.16150321718368557</v>
      </c>
      <c r="DV72">
        <v>2</v>
      </c>
      <c r="DW72">
        <v>0.5</v>
      </c>
      <c r="DX72" t="s">
        <v>300</v>
      </c>
      <c r="DY72">
        <v>2</v>
      </c>
      <c r="DZ72" t="b">
        <v>1</v>
      </c>
      <c r="EA72">
        <v>1682071428.5999999</v>
      </c>
      <c r="EB72">
        <v>386.44006250000001</v>
      </c>
      <c r="EC72">
        <v>399.96656250000001</v>
      </c>
      <c r="ED72">
        <v>29.259937499999999</v>
      </c>
      <c r="EE72">
        <v>24.754718749999999</v>
      </c>
      <c r="EF72">
        <v>386.36137500000001</v>
      </c>
      <c r="EG72">
        <v>28.119987500000001</v>
      </c>
      <c r="EH72">
        <v>266.87881249999998</v>
      </c>
      <c r="EI72">
        <v>100.7384375</v>
      </c>
      <c r="EJ72">
        <v>0.1000045625</v>
      </c>
      <c r="EK72">
        <v>30.984368750000002</v>
      </c>
      <c r="EL72">
        <v>29.18985</v>
      </c>
      <c r="EM72">
        <v>26.558356249999999</v>
      </c>
      <c r="EN72">
        <v>0</v>
      </c>
      <c r="EO72">
        <v>0</v>
      </c>
      <c r="EP72">
        <v>9990.9306250000009</v>
      </c>
      <c r="EQ72">
        <v>0</v>
      </c>
      <c r="ER72">
        <v>941.78599999999994</v>
      </c>
      <c r="ES72">
        <v>-13.526562500000001</v>
      </c>
      <c r="ET72">
        <v>398.08793750000001</v>
      </c>
      <c r="EU72">
        <v>410.11906249999998</v>
      </c>
      <c r="EV72">
        <v>4.5052137500000002</v>
      </c>
      <c r="EW72">
        <v>399.96656250000001</v>
      </c>
      <c r="EX72">
        <v>24.754718749999999</v>
      </c>
      <c r="EY72">
        <v>2.9476043750000001</v>
      </c>
      <c r="EZ72">
        <v>2.4937556249999999</v>
      </c>
      <c r="FA72">
        <v>23.734581250000002</v>
      </c>
      <c r="FB72">
        <v>20.985800000000001</v>
      </c>
      <c r="FC72">
        <v>1199.9837500000001</v>
      </c>
      <c r="FD72">
        <v>0.96699306249999994</v>
      </c>
      <c r="FE72">
        <v>3.3007050000000003E-2</v>
      </c>
      <c r="FF72">
        <v>0</v>
      </c>
      <c r="FG72">
        <v>564.14043749999996</v>
      </c>
      <c r="FH72">
        <v>4.9997999999999996</v>
      </c>
      <c r="FI72">
        <v>7209.3306249999996</v>
      </c>
      <c r="FJ72">
        <v>11589.987499999999</v>
      </c>
      <c r="FK72">
        <v>38</v>
      </c>
      <c r="FL72">
        <v>39.936999999999998</v>
      </c>
      <c r="FM72">
        <v>38.561999999999998</v>
      </c>
      <c r="FN72">
        <v>39.617125000000001</v>
      </c>
      <c r="FO72">
        <v>40.667625000000001</v>
      </c>
      <c r="FP72">
        <v>1155.5393750000001</v>
      </c>
      <c r="FQ72">
        <v>39.444375000000001</v>
      </c>
      <c r="FR72">
        <v>0</v>
      </c>
      <c r="FS72">
        <v>58.700000047683702</v>
      </c>
      <c r="FT72">
        <v>0</v>
      </c>
      <c r="FU72">
        <v>559.12228000000005</v>
      </c>
      <c r="FV72">
        <v>-222.13769196402501</v>
      </c>
      <c r="FW72">
        <v>-2833.9884571696098</v>
      </c>
      <c r="FX72">
        <v>7145.4759999999997</v>
      </c>
      <c r="FY72">
        <v>15</v>
      </c>
      <c r="FZ72">
        <v>0</v>
      </c>
      <c r="GA72" t="s">
        <v>301</v>
      </c>
      <c r="GB72">
        <v>1677862641</v>
      </c>
      <c r="GC72">
        <v>1677862632</v>
      </c>
      <c r="GD72">
        <v>0</v>
      </c>
      <c r="GE72">
        <v>1.395</v>
      </c>
      <c r="GF72">
        <v>0.15</v>
      </c>
      <c r="GG72">
        <v>3.0830000000000002</v>
      </c>
      <c r="GH72">
        <v>0.99099999999999999</v>
      </c>
      <c r="GI72">
        <v>401</v>
      </c>
      <c r="GJ72">
        <v>15</v>
      </c>
      <c r="GK72">
        <v>0.55000000000000004</v>
      </c>
      <c r="GL72">
        <v>0.16</v>
      </c>
      <c r="GM72">
        <v>-12.518990476190501</v>
      </c>
      <c r="GN72">
        <v>-16.469192727272699</v>
      </c>
      <c r="GO72">
        <v>1.71297692662713</v>
      </c>
      <c r="GP72">
        <v>0</v>
      </c>
      <c r="GQ72">
        <v>576.79135294117702</v>
      </c>
      <c r="GR72">
        <v>-237.14820484245601</v>
      </c>
      <c r="GS72">
        <v>23.280786509963299</v>
      </c>
      <c r="GT72">
        <v>0</v>
      </c>
      <c r="GU72">
        <v>4.3195019047619096</v>
      </c>
      <c r="GV72">
        <v>3.0814262337662299</v>
      </c>
      <c r="GW72">
        <v>0.31569473582076601</v>
      </c>
      <c r="GX72">
        <v>0</v>
      </c>
      <c r="GY72">
        <v>0</v>
      </c>
      <c r="GZ72">
        <v>3</v>
      </c>
      <c r="HA72" t="s">
        <v>312</v>
      </c>
      <c r="HB72">
        <v>2.8570799999999998</v>
      </c>
      <c r="HC72">
        <v>2.7591600000000001</v>
      </c>
      <c r="HD72">
        <v>8.6013800000000001E-2</v>
      </c>
      <c r="HE72">
        <v>8.7820800000000004E-2</v>
      </c>
      <c r="HF72">
        <v>0.126219</v>
      </c>
      <c r="HG72">
        <v>0.113027</v>
      </c>
      <c r="HH72">
        <v>24944.6</v>
      </c>
      <c r="HI72">
        <v>19579.5</v>
      </c>
      <c r="HJ72">
        <v>28596.7</v>
      </c>
      <c r="HK72">
        <v>22451.8</v>
      </c>
      <c r="HL72">
        <v>40925.800000000003</v>
      </c>
      <c r="HM72">
        <v>31579</v>
      </c>
      <c r="HN72">
        <v>53358.2</v>
      </c>
      <c r="HO72">
        <v>40208.6</v>
      </c>
      <c r="HP72">
        <v>1.47183</v>
      </c>
      <c r="HQ72">
        <v>2.57422</v>
      </c>
      <c r="HR72">
        <v>3.2357900000000002E-2</v>
      </c>
      <c r="HS72">
        <v>-0.13785800000000001</v>
      </c>
      <c r="HT72">
        <v>28.6921</v>
      </c>
      <c r="HU72">
        <v>28.911300000000001</v>
      </c>
      <c r="HV72">
        <v>42.021999999999998</v>
      </c>
      <c r="HW72">
        <v>35.670999999999999</v>
      </c>
      <c r="HX72">
        <v>24.452200000000001</v>
      </c>
      <c r="HY72">
        <v>62.573599999999999</v>
      </c>
      <c r="HZ72">
        <v>0</v>
      </c>
      <c r="IA72">
        <v>2</v>
      </c>
      <c r="IB72">
        <v>0.19267000000000001</v>
      </c>
      <c r="IC72">
        <v>0</v>
      </c>
      <c r="ID72">
        <v>20.264700000000001</v>
      </c>
      <c r="IE72">
        <v>5.2472399999999997</v>
      </c>
      <c r="IF72">
        <v>11.986000000000001</v>
      </c>
      <c r="IG72">
        <v>4.9817999999999998</v>
      </c>
      <c r="IH72">
        <v>3.2979500000000002</v>
      </c>
      <c r="II72">
        <v>9999</v>
      </c>
      <c r="IJ72">
        <v>9999</v>
      </c>
      <c r="IK72">
        <v>9999</v>
      </c>
      <c r="IL72">
        <v>999.9</v>
      </c>
      <c r="IM72">
        <v>4.97044</v>
      </c>
      <c r="IN72">
        <v>1.8748199999999999</v>
      </c>
      <c r="IO72">
        <v>1.8709100000000001</v>
      </c>
      <c r="IP72">
        <v>1.8747199999999999</v>
      </c>
      <c r="IQ72">
        <v>1.87059</v>
      </c>
      <c r="IR72">
        <v>1.87378</v>
      </c>
      <c r="IS72">
        <v>1.87592</v>
      </c>
      <c r="IT72">
        <v>1.87436</v>
      </c>
      <c r="IU72">
        <v>0</v>
      </c>
      <c r="IV72">
        <v>0</v>
      </c>
      <c r="IW72">
        <v>0</v>
      </c>
      <c r="IX72">
        <v>0</v>
      </c>
      <c r="IY72" t="s">
        <v>303</v>
      </c>
      <c r="IZ72" t="s">
        <v>304</v>
      </c>
      <c r="JA72" t="s">
        <v>305</v>
      </c>
      <c r="JB72" t="s">
        <v>305</v>
      </c>
      <c r="JC72" t="s">
        <v>305</v>
      </c>
      <c r="JD72" t="s">
        <v>305</v>
      </c>
      <c r="JE72">
        <v>0</v>
      </c>
      <c r="JF72">
        <v>100</v>
      </c>
      <c r="JG72">
        <v>100</v>
      </c>
      <c r="JH72">
        <v>7.1999999999999995E-2</v>
      </c>
      <c r="JI72">
        <v>1.1399999999999999</v>
      </c>
      <c r="JJ72">
        <v>-1.7656370177874501</v>
      </c>
      <c r="JK72">
        <v>4.0017307436777299E-3</v>
      </c>
      <c r="JL72">
        <v>2.1349243257305E-6</v>
      </c>
      <c r="JM72">
        <v>-3.5662565932405798E-10</v>
      </c>
      <c r="JN72">
        <v>1.13992948613311</v>
      </c>
      <c r="JO72">
        <v>0</v>
      </c>
      <c r="JP72">
        <v>0</v>
      </c>
      <c r="JQ72">
        <v>0</v>
      </c>
      <c r="JR72">
        <v>2</v>
      </c>
      <c r="JS72">
        <v>2028</v>
      </c>
      <c r="JT72">
        <v>2</v>
      </c>
      <c r="JU72">
        <v>24</v>
      </c>
      <c r="JV72">
        <v>70146.600000000006</v>
      </c>
      <c r="JW72">
        <v>70146.8</v>
      </c>
      <c r="JX72">
        <v>1.34277</v>
      </c>
      <c r="JY72">
        <v>2.4462899999999999</v>
      </c>
      <c r="JZ72">
        <v>2.1472199999999999</v>
      </c>
      <c r="KA72">
        <v>2.6184099999999999</v>
      </c>
      <c r="KB72">
        <v>2.2497600000000002</v>
      </c>
      <c r="KC72">
        <v>2.51709</v>
      </c>
      <c r="KD72">
        <v>39.267099999999999</v>
      </c>
      <c r="KE72">
        <v>14.491</v>
      </c>
      <c r="KF72">
        <v>18</v>
      </c>
      <c r="KG72">
        <v>247.26599999999999</v>
      </c>
      <c r="KH72">
        <v>1122.8</v>
      </c>
      <c r="KI72">
        <v>30.5716</v>
      </c>
      <c r="KJ72">
        <v>30.090699999999998</v>
      </c>
      <c r="KK72">
        <v>30.000699999999998</v>
      </c>
      <c r="KL72">
        <v>29.9419</v>
      </c>
      <c r="KM72">
        <v>29.8232</v>
      </c>
      <c r="KN72">
        <v>26.9192</v>
      </c>
      <c r="KO72">
        <v>-30</v>
      </c>
      <c r="KP72">
        <v>-30</v>
      </c>
      <c r="KQ72">
        <v>-999.9</v>
      </c>
      <c r="KR72">
        <v>400</v>
      </c>
      <c r="KS72">
        <v>0</v>
      </c>
      <c r="KT72">
        <v>101.505</v>
      </c>
      <c r="KU72">
        <v>86.307000000000002</v>
      </c>
    </row>
    <row r="73" spans="1:307" s="4" customFormat="1" x14ac:dyDescent="0.35">
      <c r="A73">
        <f t="shared" si="99"/>
        <v>27</v>
      </c>
      <c r="B73" s="4">
        <v>12</v>
      </c>
      <c r="C73" s="4" t="s">
        <v>523</v>
      </c>
      <c r="D73" t="s">
        <v>527</v>
      </c>
      <c r="E73" s="4">
        <v>2</v>
      </c>
      <c r="F73" s="4">
        <v>3</v>
      </c>
      <c r="G73">
        <v>72</v>
      </c>
      <c r="H73" s="4">
        <v>1682071488.0999999</v>
      </c>
      <c r="I73" s="4">
        <v>2224</v>
      </c>
      <c r="J73" s="4" t="s">
        <v>518</v>
      </c>
      <c r="K73" s="4" t="s">
        <v>519</v>
      </c>
      <c r="L73" s="6">
        <f t="shared" si="100"/>
        <v>5.9027777777775903E-4</v>
      </c>
      <c r="M73" s="4">
        <v>15</v>
      </c>
      <c r="N73" s="4">
        <v>2.6012088436914307</v>
      </c>
      <c r="O73" s="4">
        <v>2.5887788272067747</v>
      </c>
      <c r="P73" s="5">
        <v>0.81228009631129672</v>
      </c>
      <c r="Q73" s="4">
        <v>1.3898434016942178</v>
      </c>
      <c r="R73" s="4">
        <v>300.05178622045696</v>
      </c>
      <c r="S73" s="4">
        <v>1682071480.0999999</v>
      </c>
      <c r="T73" s="4">
        <v>1.1617628778291634E-2</v>
      </c>
      <c r="U73" s="4">
        <v>11.617628778291634</v>
      </c>
      <c r="V73" s="4">
        <v>30.219878720816268</v>
      </c>
      <c r="W73" s="4">
        <v>385.07799999999997</v>
      </c>
      <c r="X73" s="4">
        <v>312.79119492736152</v>
      </c>
      <c r="Y73" s="4">
        <v>31.513804922736224</v>
      </c>
      <c r="Z73" s="4">
        <v>38.796721803040384</v>
      </c>
      <c r="AA73" s="5">
        <v>30.219878720816268</v>
      </c>
      <c r="AB73" s="5">
        <v>0.8603521379687129</v>
      </c>
      <c r="AC73" s="4">
        <v>3.0219078603984197</v>
      </c>
      <c r="AD73" s="4">
        <v>0.74399643910550961</v>
      </c>
      <c r="AE73" s="4">
        <v>0.47413454374711317</v>
      </c>
      <c r="AF73" s="4">
        <v>193.84088418051542</v>
      </c>
      <c r="AG73" s="4">
        <v>29.087409592844004</v>
      </c>
      <c r="AH73" s="4">
        <v>30.911100000000001</v>
      </c>
      <c r="AI73" s="4">
        <v>4.4885611774641143</v>
      </c>
      <c r="AJ73" s="4">
        <v>66.262691009629222</v>
      </c>
      <c r="AK73" s="4">
        <v>2.9735898574890021</v>
      </c>
      <c r="AL73" s="4">
        <v>4.4875778695086241</v>
      </c>
      <c r="AM73" s="4">
        <v>1.5149713199751123</v>
      </c>
      <c r="AN73" s="5">
        <v>-512.33742912266109</v>
      </c>
      <c r="AO73" s="5">
        <v>-0.6256016508280775</v>
      </c>
      <c r="AP73" s="5">
        <v>-4.6447177912264534E-2</v>
      </c>
      <c r="AQ73" s="4">
        <v>-319.16859377088599</v>
      </c>
      <c r="AR73" s="4">
        <v>30.15681999684119</v>
      </c>
      <c r="AS73" s="4">
        <v>11.649052317605523</v>
      </c>
      <c r="AT73" s="4">
        <v>410.08825858888099</v>
      </c>
      <c r="AU73" s="4">
        <v>396.79038787878801</v>
      </c>
      <c r="AV73" s="4">
        <v>-5.3456680960713198E-3</v>
      </c>
      <c r="AW73" s="4">
        <v>67.035552878601095</v>
      </c>
      <c r="AX73" s="5">
        <v>11.617628778291634</v>
      </c>
      <c r="AY73" s="4">
        <v>24.640851605201298</v>
      </c>
      <c r="AZ73" s="4">
        <v>29.492994545454501</v>
      </c>
      <c r="BA73" s="4">
        <v>-2.7800017346167101E-4</v>
      </c>
      <c r="BB73" s="4">
        <v>77.824991081695003</v>
      </c>
      <c r="BC73" s="4">
        <v>466</v>
      </c>
      <c r="BD73" s="4">
        <v>100</v>
      </c>
      <c r="BE73" s="4">
        <v>1</v>
      </c>
      <c r="BF73" s="4">
        <v>0</v>
      </c>
      <c r="BG73" s="4">
        <v>52540.094838183344</v>
      </c>
      <c r="BH73" s="4" t="s">
        <v>297</v>
      </c>
      <c r="BI73" s="4">
        <v>10288.9</v>
      </c>
      <c r="BJ73" s="4">
        <v>1.016</v>
      </c>
      <c r="BK73" s="4">
        <v>4.5720000000000001</v>
      </c>
      <c r="BL73" s="4">
        <v>0.77777777777777779</v>
      </c>
      <c r="BM73" s="4">
        <v>-1</v>
      </c>
      <c r="BN73" s="4" t="s">
        <v>520</v>
      </c>
      <c r="BO73" s="4">
        <v>10117.700000000001</v>
      </c>
      <c r="BP73" s="4">
        <v>3.4067280000000002</v>
      </c>
      <c r="BQ73" s="4">
        <v>1.3</v>
      </c>
      <c r="BR73" s="4">
        <v>-1.6205600000000002</v>
      </c>
      <c r="BS73" s="4">
        <v>0.5</v>
      </c>
      <c r="BT73" s="4">
        <v>1009.3797401971582</v>
      </c>
      <c r="BU73" s="4">
        <v>30.219878720816268</v>
      </c>
      <c r="BV73" s="4">
        <v>-817.88021588695347</v>
      </c>
      <c r="BW73" s="4">
        <v>3.0929765555546232E-2</v>
      </c>
      <c r="BX73" s="4">
        <v>2.516923076923077</v>
      </c>
      <c r="BY73" s="4">
        <v>0.65156763867572909</v>
      </c>
      <c r="BZ73" s="4" t="s">
        <v>299</v>
      </c>
      <c r="CA73" s="4">
        <v>0</v>
      </c>
      <c r="CB73" s="4">
        <v>0.65156763867572909</v>
      </c>
      <c r="CC73" s="4">
        <v>0.49879412409559298</v>
      </c>
      <c r="CD73" s="4">
        <v>-3.2489556747252757</v>
      </c>
      <c r="CE73" s="4">
        <v>0.83460182409441219</v>
      </c>
      <c r="CF73" s="4">
        <v>-7.4180563380281699</v>
      </c>
      <c r="CG73" s="4">
        <v>0.92013498312710917</v>
      </c>
      <c r="CH73" s="4">
        <v>-0.62139225002490894</v>
      </c>
      <c r="CI73" s="4">
        <v>1.6213922500249089</v>
      </c>
      <c r="CJ73" s="4">
        <v>682</v>
      </c>
      <c r="CK73" s="4">
        <v>290</v>
      </c>
      <c r="CL73" s="4">
        <v>1.3</v>
      </c>
      <c r="CM73" s="4">
        <v>175</v>
      </c>
      <c r="CN73" s="4">
        <v>10117.700000000001</v>
      </c>
      <c r="CO73" s="4">
        <v>0.93</v>
      </c>
      <c r="CP73" s="4">
        <v>0.37</v>
      </c>
      <c r="CQ73" s="4">
        <v>300</v>
      </c>
      <c r="CR73" s="4">
        <v>24.1</v>
      </c>
      <c r="CS73" s="4">
        <v>-0.78861192608564301</v>
      </c>
      <c r="CT73" s="4">
        <v>0.96483533883742401</v>
      </c>
      <c r="CU73" s="4">
        <v>1.74336992722974</v>
      </c>
      <c r="CV73" s="4">
        <v>0.86078873777781395</v>
      </c>
      <c r="CW73" s="4">
        <v>0.12777770927353499</v>
      </c>
      <c r="CX73" s="4">
        <v>-7.37581557285873E-3</v>
      </c>
      <c r="CY73" s="4">
        <v>290</v>
      </c>
      <c r="CZ73" s="4">
        <v>1.1299999999999999</v>
      </c>
      <c r="DA73" s="4">
        <v>855</v>
      </c>
      <c r="DB73" s="4">
        <v>10084.299999999999</v>
      </c>
      <c r="DC73" s="4">
        <v>0.94</v>
      </c>
      <c r="DD73" s="4">
        <v>0.19</v>
      </c>
      <c r="DR73">
        <v>1200.2339999999999</v>
      </c>
      <c r="DS73">
        <v>1009.3797401971582</v>
      </c>
      <c r="DT73">
        <v>0.8409857912683345</v>
      </c>
      <c r="DU73">
        <v>0.16150257714788568</v>
      </c>
      <c r="DV73">
        <v>2</v>
      </c>
      <c r="DW73">
        <v>0.5</v>
      </c>
      <c r="DX73" t="s">
        <v>300</v>
      </c>
      <c r="DY73">
        <v>2</v>
      </c>
      <c r="DZ73" t="b">
        <v>1</v>
      </c>
      <c r="EA73">
        <v>1682071480.0999999</v>
      </c>
      <c r="EB73">
        <v>385.07799999999997</v>
      </c>
      <c r="EC73">
        <v>399.98059999999998</v>
      </c>
      <c r="ED73">
        <v>29.5144533333333</v>
      </c>
      <c r="EE73">
        <v>24.651153333333301</v>
      </c>
      <c r="EF73">
        <v>385.00700000000001</v>
      </c>
      <c r="EG73">
        <v>28.37452</v>
      </c>
      <c r="EH73">
        <v>464.92039999999997</v>
      </c>
      <c r="EI73">
        <v>100.743266666667</v>
      </c>
      <c r="EJ73">
        <v>7.0275673333333299E-3</v>
      </c>
      <c r="EK73">
        <v>30.907260000000001</v>
      </c>
      <c r="EL73">
        <v>30.911100000000001</v>
      </c>
      <c r="EM73">
        <v>23.8223533333333</v>
      </c>
      <c r="EN73">
        <v>0</v>
      </c>
      <c r="EO73">
        <v>0</v>
      </c>
      <c r="EP73">
        <v>9991.0366666666705</v>
      </c>
      <c r="EQ73">
        <v>0</v>
      </c>
      <c r="ER73">
        <v>5.5594979999999996</v>
      </c>
      <c r="ES73">
        <v>-14.90246</v>
      </c>
      <c r="ET73">
        <v>396.78913333333298</v>
      </c>
      <c r="EU73">
        <v>410.08973333333302</v>
      </c>
      <c r="EV73">
        <v>4.8633053333333303</v>
      </c>
      <c r="EW73">
        <v>399.98059999999998</v>
      </c>
      <c r="EX73">
        <v>24.651153333333301</v>
      </c>
      <c r="EY73">
        <v>2.9733886666666698</v>
      </c>
      <c r="EZ73">
        <v>2.48344266666667</v>
      </c>
      <c r="FA73">
        <v>23.879626666666699</v>
      </c>
      <c r="FB73">
        <v>20.918386666666699</v>
      </c>
      <c r="FC73">
        <v>1200.2339999999999</v>
      </c>
      <c r="FD73">
        <v>0.96700346666666603</v>
      </c>
      <c r="FE73">
        <v>3.2996233333333298E-2</v>
      </c>
      <c r="FF73">
        <v>0</v>
      </c>
      <c r="FG73">
        <v>3.4150399999999999</v>
      </c>
      <c r="FH73">
        <v>4.9997999999999996</v>
      </c>
      <c r="FI73">
        <v>127.35013333333301</v>
      </c>
      <c r="FJ73">
        <v>11592.446666666699</v>
      </c>
      <c r="FK73">
        <v>38</v>
      </c>
      <c r="FL73">
        <v>39.832999999999998</v>
      </c>
      <c r="FM73">
        <v>38.5041333333333</v>
      </c>
      <c r="FN73">
        <v>39.587200000000003</v>
      </c>
      <c r="FO73">
        <v>40.625</v>
      </c>
      <c r="FP73">
        <v>1155.7946666666701</v>
      </c>
      <c r="FQ73">
        <v>39.439333333333302</v>
      </c>
      <c r="FR73">
        <v>0</v>
      </c>
      <c r="FS73">
        <v>49.5</v>
      </c>
      <c r="FT73">
        <v>0</v>
      </c>
      <c r="FU73">
        <v>3.4067280000000002</v>
      </c>
      <c r="FV73">
        <v>0.31181538729179298</v>
      </c>
      <c r="FW73">
        <v>-3.4007692382888099</v>
      </c>
      <c r="FX73">
        <v>127.43152000000001</v>
      </c>
      <c r="FY73">
        <v>15</v>
      </c>
      <c r="FZ73">
        <v>0</v>
      </c>
      <c r="GA73" t="s">
        <v>301</v>
      </c>
      <c r="GB73">
        <v>1677862641</v>
      </c>
      <c r="GC73">
        <v>1677862632</v>
      </c>
      <c r="GD73">
        <v>0</v>
      </c>
      <c r="GE73">
        <v>1.395</v>
      </c>
      <c r="GF73">
        <v>0.15</v>
      </c>
      <c r="GG73">
        <v>3.0830000000000002</v>
      </c>
      <c r="GH73">
        <v>0.99099999999999999</v>
      </c>
      <c r="GI73">
        <v>401</v>
      </c>
      <c r="GJ73">
        <v>15</v>
      </c>
      <c r="GK73">
        <v>0.55000000000000004</v>
      </c>
      <c r="GL73">
        <v>0.16</v>
      </c>
      <c r="GM73">
        <v>-14.919420000000001</v>
      </c>
      <c r="GN73">
        <v>0.37661052631576902</v>
      </c>
      <c r="GO73">
        <v>5.1493840408344101E-2</v>
      </c>
      <c r="GP73">
        <v>1</v>
      </c>
      <c r="GQ73">
        <v>3.56042058823529</v>
      </c>
      <c r="GR73">
        <v>-2.3020549996476798</v>
      </c>
      <c r="GS73">
        <v>0.32483966251187801</v>
      </c>
      <c r="GT73">
        <v>0</v>
      </c>
      <c r="GU73">
        <v>4.8597834999999998</v>
      </c>
      <c r="GV73">
        <v>5.0473533834586998E-2</v>
      </c>
      <c r="GW73">
        <v>6.2535664024618697E-3</v>
      </c>
      <c r="GX73">
        <v>1</v>
      </c>
      <c r="GY73">
        <v>2</v>
      </c>
      <c r="GZ73">
        <v>3</v>
      </c>
      <c r="HA73" t="s">
        <v>302</v>
      </c>
      <c r="HB73">
        <v>3.0820699999999999</v>
      </c>
      <c r="HC73">
        <v>2.67041</v>
      </c>
      <c r="HD73">
        <v>8.59568E-2</v>
      </c>
      <c r="HE73">
        <v>8.7810600000000003E-2</v>
      </c>
      <c r="HF73">
        <v>0.12606100000000001</v>
      </c>
      <c r="HG73">
        <v>0.112662</v>
      </c>
      <c r="HH73">
        <v>24941</v>
      </c>
      <c r="HI73">
        <v>19577</v>
      </c>
      <c r="HJ73">
        <v>28591.1</v>
      </c>
      <c r="HK73">
        <v>22449.1</v>
      </c>
      <c r="HL73">
        <v>40927.5</v>
      </c>
      <c r="HM73">
        <v>31588.799999999999</v>
      </c>
      <c r="HN73">
        <v>53350.9</v>
      </c>
      <c r="HO73">
        <v>40204.800000000003</v>
      </c>
      <c r="HP73">
        <v>0.333175</v>
      </c>
      <c r="HQ73">
        <v>2.4220000000000002</v>
      </c>
      <c r="HR73">
        <v>0.15632799999999999</v>
      </c>
      <c r="HS73">
        <v>-0.27687800000000001</v>
      </c>
      <c r="HT73">
        <v>28.583400000000001</v>
      </c>
      <c r="HU73">
        <v>28.278600000000001</v>
      </c>
      <c r="HV73">
        <v>41.795999999999999</v>
      </c>
      <c r="HW73">
        <v>35.710999999999999</v>
      </c>
      <c r="HX73">
        <v>24.372499999999999</v>
      </c>
      <c r="HY73">
        <v>62.723599999999998</v>
      </c>
      <c r="HZ73">
        <v>0</v>
      </c>
      <c r="IA73">
        <v>2</v>
      </c>
      <c r="IB73">
        <v>0.198072</v>
      </c>
      <c r="IC73">
        <v>0</v>
      </c>
      <c r="ID73">
        <v>20.2636</v>
      </c>
      <c r="IE73">
        <v>5.24979</v>
      </c>
      <c r="IF73">
        <v>11.986000000000001</v>
      </c>
      <c r="IG73">
        <v>4.9817999999999998</v>
      </c>
      <c r="IH73">
        <v>3.298</v>
      </c>
      <c r="II73">
        <v>9999</v>
      </c>
      <c r="IJ73">
        <v>9999</v>
      </c>
      <c r="IK73">
        <v>9999</v>
      </c>
      <c r="IL73">
        <v>999.9</v>
      </c>
      <c r="IM73">
        <v>4.9704100000000002</v>
      </c>
      <c r="IN73">
        <v>1.8747199999999999</v>
      </c>
      <c r="IO73">
        <v>1.8708899999999999</v>
      </c>
      <c r="IP73">
        <v>1.8747</v>
      </c>
      <c r="IQ73">
        <v>1.8705799999999999</v>
      </c>
      <c r="IR73">
        <v>1.87378</v>
      </c>
      <c r="IS73">
        <v>1.87591</v>
      </c>
      <c r="IT73">
        <v>1.8743099999999999</v>
      </c>
      <c r="IU73">
        <v>0</v>
      </c>
      <c r="IV73">
        <v>0</v>
      </c>
      <c r="IW73">
        <v>0</v>
      </c>
      <c r="IX73">
        <v>0</v>
      </c>
      <c r="IY73" t="s">
        <v>303</v>
      </c>
      <c r="IZ73" t="s">
        <v>304</v>
      </c>
      <c r="JA73" t="s">
        <v>305</v>
      </c>
      <c r="JB73" t="s">
        <v>305</v>
      </c>
      <c r="JC73" t="s">
        <v>305</v>
      </c>
      <c r="JD73" t="s">
        <v>305</v>
      </c>
      <c r="JE73">
        <v>0</v>
      </c>
      <c r="JF73">
        <v>100</v>
      </c>
      <c r="JG73">
        <v>100</v>
      </c>
      <c r="JH73">
        <v>7.0999999999999994E-2</v>
      </c>
      <c r="JI73">
        <v>1.1398999999999999</v>
      </c>
      <c r="JJ73">
        <v>-1.7656370177874501</v>
      </c>
      <c r="JK73">
        <v>4.0017307436777299E-3</v>
      </c>
      <c r="JL73">
        <v>2.1349243257305E-6</v>
      </c>
      <c r="JM73">
        <v>-3.5662565932405798E-10</v>
      </c>
      <c r="JN73">
        <v>1.13992948613311</v>
      </c>
      <c r="JO73">
        <v>0</v>
      </c>
      <c r="JP73">
        <v>0</v>
      </c>
      <c r="JQ73">
        <v>0</v>
      </c>
      <c r="JR73">
        <v>2</v>
      </c>
      <c r="JS73">
        <v>2028</v>
      </c>
      <c r="JT73">
        <v>2</v>
      </c>
      <c r="JU73">
        <v>24</v>
      </c>
      <c r="JV73">
        <v>70147.5</v>
      </c>
      <c r="JW73">
        <v>70147.600000000006</v>
      </c>
      <c r="JX73">
        <v>1.34399</v>
      </c>
      <c r="JY73">
        <v>2.4475099999999999</v>
      </c>
      <c r="JZ73">
        <v>2.1484399999999999</v>
      </c>
      <c r="KA73">
        <v>2.6171899999999999</v>
      </c>
      <c r="KB73">
        <v>2.2497600000000002</v>
      </c>
      <c r="KC73">
        <v>2.50488</v>
      </c>
      <c r="KD73">
        <v>39.267099999999999</v>
      </c>
      <c r="KE73">
        <v>14.4648</v>
      </c>
      <c r="KF73">
        <v>18</v>
      </c>
      <c r="KG73">
        <v>0.36144100000000001</v>
      </c>
      <c r="KH73">
        <v>936.49300000000005</v>
      </c>
      <c r="KI73">
        <v>30.567</v>
      </c>
      <c r="KJ73">
        <v>30.161300000000001</v>
      </c>
      <c r="KK73">
        <v>30.000399999999999</v>
      </c>
      <c r="KL73">
        <v>30.148499999999999</v>
      </c>
      <c r="KM73">
        <v>29.889900000000001</v>
      </c>
      <c r="KN73">
        <v>26.9237</v>
      </c>
      <c r="KO73">
        <v>-30</v>
      </c>
      <c r="KP73">
        <v>-30</v>
      </c>
      <c r="KQ73">
        <v>-999.9</v>
      </c>
      <c r="KR73">
        <v>400</v>
      </c>
      <c r="KS73">
        <v>0</v>
      </c>
      <c r="KT73">
        <v>101.489</v>
      </c>
      <c r="KU73">
        <v>86.297899999999998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dhelman-lab</dc:creator>
  <cp:lastModifiedBy>Dmitrii Usenko</cp:lastModifiedBy>
  <dcterms:created xsi:type="dcterms:W3CDTF">2023-05-01T08:00:17Z</dcterms:created>
  <dcterms:modified xsi:type="dcterms:W3CDTF">2025-01-28T18:26:41Z</dcterms:modified>
</cp:coreProperties>
</file>