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ana Ribeiro\Desktop\"/>
    </mc:Choice>
  </mc:AlternateContent>
  <xr:revisionPtr revIDLastSave="0" documentId="13_ncr:1_{BAB4852D-86B4-4966-B1C0-48CA8C63FD2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J4" i="1"/>
  <c r="I4" i="1"/>
  <c r="H4" i="1"/>
  <c r="G4" i="1"/>
  <c r="F4" i="1"/>
  <c r="E4" i="1"/>
  <c r="D4" i="1"/>
  <c r="C65" i="1" l="1"/>
  <c r="H24" i="1" l="1"/>
  <c r="G24" i="1"/>
  <c r="F24" i="1"/>
  <c r="E24" i="1"/>
  <c r="D24" i="1"/>
  <c r="G29" i="1" l="1"/>
  <c r="H11" i="1"/>
  <c r="H10" i="1"/>
  <c r="I61" i="1"/>
  <c r="H61" i="1"/>
  <c r="I57" i="1"/>
  <c r="H57" i="1"/>
  <c r="G57" i="1"/>
  <c r="I54" i="1"/>
  <c r="H54" i="1"/>
  <c r="F54" i="1"/>
  <c r="I53" i="1"/>
  <c r="H53" i="1"/>
  <c r="F53" i="1"/>
  <c r="G11" i="1" l="1"/>
  <c r="F11" i="1"/>
  <c r="D11" i="1"/>
  <c r="I11" i="1"/>
  <c r="I29" i="1" l="1"/>
  <c r="H29" i="1"/>
  <c r="F29" i="1"/>
  <c r="E29" i="1"/>
  <c r="D29" i="1"/>
  <c r="C29" i="1"/>
  <c r="C28" i="1"/>
  <c r="I48" i="1"/>
  <c r="H48" i="1"/>
  <c r="G48" i="1"/>
  <c r="I52" i="1"/>
  <c r="H52" i="1"/>
  <c r="G52" i="1"/>
  <c r="F52" i="1"/>
  <c r="I62" i="1"/>
  <c r="H62" i="1"/>
  <c r="G62" i="1"/>
  <c r="F62" i="1"/>
  <c r="D62" i="1"/>
  <c r="E62" i="1"/>
  <c r="G61" i="1"/>
  <c r="F61" i="1"/>
  <c r="E61" i="1"/>
  <c r="D61" i="1"/>
  <c r="C61" i="1"/>
  <c r="C60" i="1"/>
  <c r="C53" i="1"/>
  <c r="D53" i="1"/>
  <c r="E53" i="1"/>
  <c r="I51" i="1"/>
  <c r="H51" i="1"/>
  <c r="F51" i="1"/>
  <c r="G51" i="1"/>
  <c r="E51" i="1"/>
  <c r="D51" i="1"/>
  <c r="C51" i="1"/>
  <c r="I10" i="1"/>
  <c r="I56" i="1" l="1"/>
  <c r="H56" i="1"/>
  <c r="G56" i="1"/>
  <c r="F56" i="1"/>
  <c r="E56" i="1"/>
  <c r="D56" i="1"/>
  <c r="C56" i="1"/>
  <c r="I55" i="1"/>
  <c r="H55" i="1"/>
  <c r="G55" i="1"/>
  <c r="F55" i="1"/>
  <c r="E55" i="1"/>
  <c r="D55" i="1"/>
  <c r="C55" i="1"/>
  <c r="I64" i="1"/>
  <c r="H64" i="1"/>
  <c r="G64" i="1"/>
  <c r="F64" i="1"/>
  <c r="E64" i="1"/>
  <c r="D64" i="1"/>
  <c r="C64" i="1"/>
  <c r="I65" i="1"/>
  <c r="H65" i="1"/>
  <c r="G65" i="1"/>
  <c r="F65" i="1"/>
  <c r="E65" i="1"/>
  <c r="D65" i="1"/>
  <c r="I63" i="1"/>
  <c r="H63" i="1"/>
  <c r="G63" i="1"/>
  <c r="F63" i="1"/>
  <c r="E63" i="1"/>
  <c r="D63" i="1"/>
  <c r="C63" i="1"/>
  <c r="C57" i="1"/>
  <c r="I30" i="1"/>
  <c r="H30" i="1"/>
  <c r="G30" i="1"/>
  <c r="F30" i="1"/>
  <c r="E30" i="1"/>
  <c r="D30" i="1"/>
  <c r="C30" i="1"/>
  <c r="G28" i="1"/>
  <c r="I28" i="1"/>
  <c r="H28" i="1"/>
  <c r="F28" i="1"/>
  <c r="E28" i="1"/>
  <c r="D28" i="1"/>
  <c r="I27" i="1"/>
  <c r="H27" i="1"/>
  <c r="G27" i="1"/>
  <c r="I25" i="1"/>
  <c r="H25" i="1"/>
  <c r="C25" i="1"/>
  <c r="D25" i="1"/>
  <c r="I26" i="1"/>
  <c r="H26" i="1"/>
  <c r="G26" i="1"/>
  <c r="I24" i="1"/>
  <c r="C24" i="1"/>
  <c r="I20" i="1"/>
  <c r="H20" i="1"/>
  <c r="G20" i="1"/>
  <c r="E20" i="1"/>
  <c r="I19" i="1"/>
  <c r="H19" i="1"/>
  <c r="G19" i="1"/>
  <c r="F19" i="1"/>
  <c r="E19" i="1"/>
  <c r="D19" i="1"/>
  <c r="C19" i="1"/>
  <c r="I18" i="1"/>
  <c r="H18" i="1"/>
  <c r="G18" i="1"/>
  <c r="F18" i="1"/>
  <c r="E18" i="1"/>
  <c r="D18" i="1"/>
  <c r="C18" i="1"/>
  <c r="I15" i="1"/>
  <c r="H15" i="1"/>
  <c r="G15" i="1"/>
  <c r="F15" i="1"/>
  <c r="E15" i="1"/>
  <c r="D15" i="1"/>
  <c r="C15" i="1"/>
  <c r="F10" i="1"/>
  <c r="E10" i="1"/>
  <c r="C10" i="1"/>
  <c r="D10" i="1"/>
  <c r="O6" i="1" l="1"/>
  <c r="G25" i="1" l="1"/>
  <c r="D26" i="1" l="1"/>
  <c r="D57" i="1" l="1"/>
  <c r="F25" i="1" l="1"/>
  <c r="E25" i="1"/>
  <c r="C20" i="1"/>
  <c r="E11" i="1" l="1"/>
  <c r="C11" i="1"/>
  <c r="E54" i="1"/>
  <c r="D54" i="1"/>
  <c r="C54" i="1"/>
  <c r="F57" i="1" l="1"/>
  <c r="E57" i="1"/>
  <c r="F46" i="1" l="1"/>
  <c r="E46" i="1"/>
  <c r="D46" i="1"/>
  <c r="C46" i="1"/>
  <c r="F42" i="1" l="1"/>
  <c r="E42" i="1"/>
  <c r="G42" i="1"/>
  <c r="D42" i="1"/>
  <c r="G43" i="1"/>
  <c r="F43" i="1"/>
  <c r="E43" i="1"/>
  <c r="D43" i="1"/>
  <c r="C43" i="1"/>
  <c r="F48" i="1"/>
  <c r="E48" i="1"/>
  <c r="D48" i="1"/>
  <c r="C48" i="1"/>
  <c r="E52" i="1"/>
  <c r="D52" i="1"/>
  <c r="F60" i="1"/>
  <c r="E60" i="1"/>
  <c r="C62" i="1"/>
  <c r="G44" i="1"/>
  <c r="F44" i="1"/>
  <c r="E44" i="1"/>
  <c r="D44" i="1"/>
  <c r="C44" i="1"/>
  <c r="F39" i="1"/>
  <c r="E39" i="1"/>
  <c r="F38" i="1"/>
  <c r="E38" i="1"/>
  <c r="D38" i="1"/>
  <c r="F37" i="1"/>
  <c r="E37" i="1"/>
  <c r="G34" i="1"/>
  <c r="F34" i="1"/>
  <c r="E34" i="1"/>
  <c r="F33" i="1"/>
  <c r="F27" i="1"/>
  <c r="E27" i="1"/>
  <c r="F20" i="1"/>
  <c r="E33" i="1" l="1"/>
  <c r="F26" i="1"/>
  <c r="E26" i="1"/>
  <c r="G38" i="1" l="1"/>
  <c r="C38" i="1"/>
  <c r="G37" i="1"/>
  <c r="D37" i="1"/>
  <c r="C37" i="1"/>
  <c r="G39" i="1"/>
  <c r="D39" i="1"/>
  <c r="C39" i="1"/>
  <c r="G35" i="1"/>
  <c r="E35" i="1"/>
  <c r="D35" i="1"/>
  <c r="C35" i="1"/>
  <c r="F36" i="1" l="1"/>
  <c r="G36" i="1"/>
  <c r="E36" i="1"/>
  <c r="D36" i="1"/>
  <c r="C36" i="1"/>
  <c r="C33" i="1"/>
  <c r="D34" i="1"/>
  <c r="D33" i="1"/>
  <c r="C34" i="1"/>
  <c r="G33" i="1"/>
  <c r="G45" i="1"/>
  <c r="E45" i="1"/>
  <c r="D45" i="1"/>
  <c r="C45" i="1"/>
  <c r="C42" i="1"/>
  <c r="C52" i="1"/>
  <c r="D60" i="1"/>
  <c r="D27" i="1" l="1"/>
  <c r="C27" i="1"/>
  <c r="C26" i="1"/>
  <c r="D20" i="1"/>
</calcChain>
</file>

<file path=xl/sharedStrings.xml><?xml version="1.0" encoding="utf-8"?>
<sst xmlns="http://schemas.openxmlformats.org/spreadsheetml/2006/main" count="185" uniqueCount="72">
  <si>
    <t>kcal</t>
  </si>
  <si>
    <t>carboidrato</t>
  </si>
  <si>
    <t>gramas</t>
  </si>
  <si>
    <t>fibra</t>
  </si>
  <si>
    <t>proteína</t>
  </si>
  <si>
    <t>lipídio</t>
  </si>
  <si>
    <t>Total</t>
  </si>
  <si>
    <t>água</t>
  </si>
  <si>
    <t>Água</t>
  </si>
  <si>
    <t>Castanhas</t>
  </si>
  <si>
    <t>Cereal</t>
  </si>
  <si>
    <t>Leguminosas</t>
  </si>
  <si>
    <t>Frutas</t>
  </si>
  <si>
    <t>Verduras/Legumes</t>
  </si>
  <si>
    <t>Outros</t>
  </si>
  <si>
    <t>Ruins</t>
  </si>
  <si>
    <t>Líquidos (200ml)</t>
  </si>
  <si>
    <t>aveia (colher)</t>
  </si>
  <si>
    <t>Recomendações</t>
  </si>
  <si>
    <t>arroz branco (gramas)</t>
  </si>
  <si>
    <t>grão de bico (gramas)</t>
  </si>
  <si>
    <t>vagem (gramas)</t>
  </si>
  <si>
    <t>Banana Prata (unidade)</t>
  </si>
  <si>
    <t>Banana Terra (unidade)</t>
  </si>
  <si>
    <t>Maçã (unidade)</t>
  </si>
  <si>
    <t>Abacate (unidade)</t>
  </si>
  <si>
    <t>Goiaba (unidade)</t>
  </si>
  <si>
    <t>Kiwi (unidade)</t>
  </si>
  <si>
    <t>Laranja (unidade)</t>
  </si>
  <si>
    <t>Batata doce (gramas)</t>
  </si>
  <si>
    <t>Inhame (gramas)</t>
  </si>
  <si>
    <t>Batata Normal (gramas)</t>
  </si>
  <si>
    <t>Ovo (unidade)</t>
  </si>
  <si>
    <t>Requeijão (colher)</t>
  </si>
  <si>
    <t>granola (gramas)</t>
  </si>
  <si>
    <t>sódio (mg)</t>
  </si>
  <si>
    <t>Batata N Frita (gramas)</t>
  </si>
  <si>
    <t>Pão Integral (fatia)</t>
  </si>
  <si>
    <t>cálcio (mg)</t>
  </si>
  <si>
    <t>Queijo mussarela (fatia)</t>
  </si>
  <si>
    <t>leite desnatado (ml)</t>
  </si>
  <si>
    <t>leite integral (ml)</t>
  </si>
  <si>
    <t>feijão branco (gramas)</t>
  </si>
  <si>
    <t>Ricota Frescal (gramas)</t>
  </si>
  <si>
    <t>feijão fradinho (gramas)</t>
  </si>
  <si>
    <t>feijão carioca (gramas)</t>
  </si>
  <si>
    <t>Pão de Forma (fatia)</t>
  </si>
  <si>
    <t>Açúcar Refinado (colher)</t>
  </si>
  <si>
    <t>Sal (gramas)</t>
  </si>
  <si>
    <t>Pão Francês (unidade)</t>
  </si>
  <si>
    <t>Óleo (colher)</t>
  </si>
  <si>
    <t>vitamina (ml)</t>
  </si>
  <si>
    <t>nozes (gramas)</t>
  </si>
  <si>
    <t>milho (gramas)</t>
  </si>
  <si>
    <t>ervilha (gramas)</t>
  </si>
  <si>
    <t>Macarrão Normal (colher)</t>
  </si>
  <si>
    <t>Tofu (gramas)</t>
  </si>
  <si>
    <t>Queijo Qualho (gramas)</t>
  </si>
  <si>
    <t>x</t>
  </si>
  <si>
    <t>lentilha (gramas)</t>
  </si>
  <si>
    <t>Pão de Forma X Marca (fatia)</t>
  </si>
  <si>
    <t>Couve (colher) - vitamina</t>
  </si>
  <si>
    <t xml:space="preserve">Descrição do alimento 1 </t>
  </si>
  <si>
    <t>Descrição do alimento 2</t>
  </si>
  <si>
    <t>Descrição do alimento 3</t>
  </si>
  <si>
    <t>Descrição do alimento 4</t>
  </si>
  <si>
    <t>Descrição do alimento 5</t>
  </si>
  <si>
    <t>Descrição do alimento 6</t>
  </si>
  <si>
    <t>Descrição do alimento 7</t>
  </si>
  <si>
    <t>Descrição do alimento 8</t>
  </si>
  <si>
    <t>Descrição do alimento 9</t>
  </si>
  <si>
    <t>Descrição do alimento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</si>
</sst>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1" xfId="0" applyBorder="1"/>
    <xf numFmtId="0" fontId="2" fillId="10" borderId="0" xfId="0" applyFont="1" applyFill="1"/>
    <xf numFmtId="0" fontId="4" fillId="0" borderId="0" xfId="0" applyFont="1"/>
    <xf numFmtId="0" fontId="3" fillId="0" borderId="0" xfId="0" applyFont="1"/>
    <xf numFmtId="0" fontId="5" fillId="0" borderId="0" xfId="0" applyFont="1"/>
    <xf numFmtId="0" fontId="5" fillId="3" borderId="0" xfId="0" applyFont="1" applyFill="1"/>
    <xf numFmtId="0" fontId="5" fillId="4" borderId="0" xfId="0" applyFont="1" applyFill="1"/>
    <xf numFmtId="0" fontId="5" fillId="2" borderId="0" xfId="0" applyFont="1" applyFill="1"/>
    <xf numFmtId="0" fontId="5" fillId="5" borderId="0" xfId="0" applyFont="1" applyFill="1"/>
    <xf numFmtId="0" fontId="5" fillId="6" borderId="0" xfId="0" applyFont="1" applyFill="1"/>
    <xf numFmtId="0" fontId="5" fillId="7" borderId="0" xfId="0" applyFont="1" applyFill="1"/>
    <xf numFmtId="0" fontId="5" fillId="8" borderId="0" xfId="0" applyFont="1" applyFill="1"/>
    <xf numFmtId="0" fontId="5" fillId="9" borderId="0" xfId="0" applyFont="1" applyFill="1"/>
    <xf numFmtId="0" fontId="5" fillId="11" borderId="0" xfId="0" applyFont="1" applyFill="1"/>
    <xf numFmtId="0" fontId="2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7"/>
  <sheetViews>
    <sheetView tabSelected="1" topLeftCell="B1" zoomScale="90" zoomScaleNormal="90" workbookViewId="0">
      <selection activeCell="K5" sqref="K5"/>
    </sheetView>
  </sheetViews>
  <sheetFormatPr defaultRowHeight="14.5" x14ac:dyDescent="0.35"/>
  <cols>
    <col min="1" max="1" width="26.54296875" customWidth="1"/>
    <col min="3" max="3" width="10.81640625" customWidth="1"/>
    <col min="5" max="5" width="12" customWidth="1"/>
    <col min="7" max="7" width="12.26953125" customWidth="1"/>
    <col min="8" max="8" width="14.54296875" customWidth="1"/>
    <col min="9" max="9" width="10.54296875" customWidth="1"/>
    <col min="10" max="10" width="12.1796875" customWidth="1"/>
    <col min="11" max="11" width="11.26953125" customWidth="1"/>
    <col min="12" max="12" width="10.26953125" customWidth="1"/>
    <col min="13" max="13" width="11.7265625" customWidth="1"/>
  </cols>
  <sheetData>
    <row r="1" spans="1:15" x14ac:dyDescent="0.35">
      <c r="A1" s="6" t="s">
        <v>18</v>
      </c>
    </row>
    <row r="2" spans="1:15" x14ac:dyDescent="0.35">
      <c r="A2" s="4"/>
    </row>
    <row r="3" spans="1:15" x14ac:dyDescent="0.35">
      <c r="A3" s="4"/>
      <c r="B3" t="s">
        <v>7</v>
      </c>
      <c r="D3" t="s">
        <v>2</v>
      </c>
      <c r="E3" t="s">
        <v>0</v>
      </c>
      <c r="F3" t="s">
        <v>4</v>
      </c>
      <c r="G3" t="s">
        <v>1</v>
      </c>
      <c r="H3" t="s">
        <v>5</v>
      </c>
      <c r="I3" t="s">
        <v>3</v>
      </c>
      <c r="J3" s="4" t="s">
        <v>38</v>
      </c>
      <c r="K3" s="4" t="s">
        <v>35</v>
      </c>
    </row>
    <row r="4" spans="1:15" x14ac:dyDescent="0.35">
      <c r="A4" s="7" t="s">
        <v>6</v>
      </c>
      <c r="D4">
        <f>SUM(B9:B77)</f>
        <v>0</v>
      </c>
      <c r="E4">
        <f>SUM(C9:C77)</f>
        <v>0</v>
      </c>
      <c r="F4">
        <f>SUM(D9:D77)</f>
        <v>0</v>
      </c>
      <c r="G4">
        <f>SUM(E9:E77)</f>
        <v>0</v>
      </c>
      <c r="H4" s="4">
        <f>SUM(F9:F77)</f>
        <v>0</v>
      </c>
      <c r="I4">
        <f>SUM(G9:G77)</f>
        <v>0</v>
      </c>
      <c r="J4">
        <f>SUM(I9:I77)</f>
        <v>0</v>
      </c>
      <c r="K4">
        <f>SUM(H9:H77)</f>
        <v>0</v>
      </c>
    </row>
    <row r="5" spans="1:15" x14ac:dyDescent="0.35">
      <c r="A5" s="4"/>
    </row>
    <row r="6" spans="1:15" x14ac:dyDescent="0.35">
      <c r="A6" s="8" t="s">
        <v>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>
        <f>SUM(B6:N6)</f>
        <v>0</v>
      </c>
    </row>
    <row r="7" spans="1:15" x14ac:dyDescent="0.35">
      <c r="A7" s="4"/>
    </row>
    <row r="8" spans="1:15" x14ac:dyDescent="0.35">
      <c r="A8" s="4"/>
      <c r="B8" t="s">
        <v>2</v>
      </c>
      <c r="C8" t="s">
        <v>0</v>
      </c>
      <c r="D8" t="s">
        <v>4</v>
      </c>
      <c r="E8" t="s">
        <v>1</v>
      </c>
      <c r="F8" s="4" t="s">
        <v>5</v>
      </c>
      <c r="G8" s="4" t="s">
        <v>3</v>
      </c>
      <c r="H8" s="4" t="s">
        <v>35</v>
      </c>
      <c r="I8" s="4" t="s">
        <v>38</v>
      </c>
      <c r="J8" s="5"/>
      <c r="K8" s="1"/>
    </row>
    <row r="9" spans="1:15" x14ac:dyDescent="0.35">
      <c r="A9" s="9" t="s">
        <v>16</v>
      </c>
    </row>
    <row r="10" spans="1:15" x14ac:dyDescent="0.35">
      <c r="A10" s="4" t="s">
        <v>41</v>
      </c>
      <c r="C10">
        <f>(B10*117)/200</f>
        <v>0</v>
      </c>
      <c r="D10">
        <f>(B10*6.7)/200</f>
        <v>0</v>
      </c>
      <c r="E10">
        <f>(B10*8.7)/200</f>
        <v>0</v>
      </c>
      <c r="F10">
        <f>(B10*6.1)/200</f>
        <v>0</v>
      </c>
      <c r="G10">
        <v>0</v>
      </c>
      <c r="H10">
        <f>(B10*160)/200</f>
        <v>0</v>
      </c>
      <c r="I10" s="4">
        <f>(B10*250)/200</f>
        <v>0</v>
      </c>
    </row>
    <row r="11" spans="1:15" x14ac:dyDescent="0.35">
      <c r="A11" s="4" t="s">
        <v>40</v>
      </c>
      <c r="C11">
        <f>(B11*70)/200</f>
        <v>0</v>
      </c>
      <c r="D11">
        <f>(B11*6.9)/200</f>
        <v>0</v>
      </c>
      <c r="E11">
        <f>(B11*7.9)/200</f>
        <v>0</v>
      </c>
      <c r="F11">
        <f>(B11*0)/200</f>
        <v>0</v>
      </c>
      <c r="G11" s="4">
        <f>(B11*0)/200</f>
        <v>0</v>
      </c>
      <c r="H11">
        <f>(B11*156)/200</f>
        <v>0</v>
      </c>
      <c r="I11" s="4">
        <f>(B11*270)/200</f>
        <v>0</v>
      </c>
    </row>
    <row r="12" spans="1:15" x14ac:dyDescent="0.35">
      <c r="A12" s="4" t="s">
        <v>51</v>
      </c>
      <c r="C12" s="5" t="s">
        <v>58</v>
      </c>
      <c r="D12" s="5" t="s">
        <v>58</v>
      </c>
      <c r="E12" s="5" t="s">
        <v>58</v>
      </c>
      <c r="F12" s="5" t="s">
        <v>58</v>
      </c>
      <c r="G12" s="5" t="s">
        <v>58</v>
      </c>
      <c r="H12" s="5" t="s">
        <v>58</v>
      </c>
      <c r="I12" s="5" t="s">
        <v>58</v>
      </c>
      <c r="K12" s="1"/>
    </row>
    <row r="13" spans="1:15" x14ac:dyDescent="0.35">
      <c r="A13" s="4"/>
      <c r="B13" t="s">
        <v>2</v>
      </c>
      <c r="C13" t="s">
        <v>0</v>
      </c>
      <c r="D13" t="s">
        <v>4</v>
      </c>
      <c r="E13" t="s">
        <v>1</v>
      </c>
      <c r="F13" s="4" t="s">
        <v>5</v>
      </c>
      <c r="G13" s="4" t="s">
        <v>3</v>
      </c>
      <c r="H13" s="4" t="s">
        <v>35</v>
      </c>
      <c r="I13" s="4" t="s">
        <v>38</v>
      </c>
    </row>
    <row r="14" spans="1:15" x14ac:dyDescent="0.35">
      <c r="A14" s="10" t="s">
        <v>9</v>
      </c>
    </row>
    <row r="15" spans="1:15" x14ac:dyDescent="0.35">
      <c r="A15" s="4" t="s">
        <v>52</v>
      </c>
      <c r="C15">
        <f>(B15*33)/5</f>
        <v>0</v>
      </c>
      <c r="D15">
        <f>(B15*0.8)/5</f>
        <v>0</v>
      </c>
      <c r="E15">
        <f>(B15*0.7)/5</f>
        <v>0</v>
      </c>
      <c r="F15">
        <f>(B15*3.3)/5</f>
        <v>0</v>
      </c>
      <c r="G15">
        <f>(B15*0.3)/5</f>
        <v>0</v>
      </c>
      <c r="H15">
        <f>(B15*0.1)/5</f>
        <v>0</v>
      </c>
      <c r="I15">
        <f>(B15*0)/5</f>
        <v>0</v>
      </c>
    </row>
    <row r="16" spans="1:15" x14ac:dyDescent="0.35">
      <c r="A16" s="4"/>
      <c r="B16" t="s">
        <v>2</v>
      </c>
      <c r="C16" t="s">
        <v>0</v>
      </c>
      <c r="D16" t="s">
        <v>4</v>
      </c>
      <c r="E16" t="s">
        <v>1</v>
      </c>
      <c r="F16" s="4" t="s">
        <v>5</v>
      </c>
      <c r="G16" s="4" t="s">
        <v>3</v>
      </c>
      <c r="H16" s="4" t="s">
        <v>35</v>
      </c>
      <c r="I16" s="4" t="s">
        <v>38</v>
      </c>
    </row>
    <row r="17" spans="1:11" x14ac:dyDescent="0.35">
      <c r="A17" s="11" t="s">
        <v>10</v>
      </c>
    </row>
    <row r="18" spans="1:11" x14ac:dyDescent="0.35">
      <c r="A18" s="4" t="s">
        <v>17</v>
      </c>
      <c r="C18">
        <f>(B18*52.5)/1</f>
        <v>0</v>
      </c>
      <c r="D18">
        <f>(B18*2.3)/1</f>
        <v>0</v>
      </c>
      <c r="E18">
        <f>(B18*8)/1</f>
        <v>0</v>
      </c>
      <c r="F18">
        <f>(B18*1.15)/1</f>
        <v>0</v>
      </c>
      <c r="G18">
        <f>(B18*1.7)/1</f>
        <v>0</v>
      </c>
      <c r="H18">
        <f>(B18*0)/1</f>
        <v>0</v>
      </c>
      <c r="I18">
        <f>(B18*0)/1</f>
        <v>0</v>
      </c>
      <c r="K18" s="1"/>
    </row>
    <row r="19" spans="1:11" x14ac:dyDescent="0.35">
      <c r="A19" s="4" t="s">
        <v>34</v>
      </c>
      <c r="C19">
        <f>(B19*163)/40</f>
        <v>0</v>
      </c>
      <c r="D19">
        <f>(B19*4.4)/40</f>
        <v>0</v>
      </c>
      <c r="E19">
        <f>(B19*25)/40</f>
        <v>0</v>
      </c>
      <c r="F19">
        <f>(B19*5)/40</f>
        <v>0</v>
      </c>
      <c r="G19">
        <f>(B19*5)/40</f>
        <v>0</v>
      </c>
      <c r="H19">
        <f>(B19*50)/40</f>
        <v>0</v>
      </c>
      <c r="I19">
        <f>(B19*60)/40</f>
        <v>0</v>
      </c>
    </row>
    <row r="20" spans="1:11" x14ac:dyDescent="0.35">
      <c r="A20" s="4" t="s">
        <v>19</v>
      </c>
      <c r="C20">
        <f>(B20*128)/100</f>
        <v>0</v>
      </c>
      <c r="D20">
        <f>(B20*2.5)/100</f>
        <v>0</v>
      </c>
      <c r="E20">
        <f>(B20*28.1)/100</f>
        <v>0</v>
      </c>
      <c r="F20">
        <f>(B20*0.2)/100</f>
        <v>0</v>
      </c>
      <c r="G20">
        <f>(B20*1.6)/100</f>
        <v>0</v>
      </c>
      <c r="H20">
        <f>(B20*1)/100</f>
        <v>0</v>
      </c>
      <c r="I20">
        <f>(B20*0)/100</f>
        <v>0</v>
      </c>
    </row>
    <row r="21" spans="1:11" x14ac:dyDescent="0.35">
      <c r="A21" s="4" t="s">
        <v>53</v>
      </c>
      <c r="C21" s="5" t="s">
        <v>58</v>
      </c>
      <c r="D21" s="5" t="s">
        <v>58</v>
      </c>
      <c r="E21" s="5" t="s">
        <v>58</v>
      </c>
      <c r="F21" s="5" t="s">
        <v>58</v>
      </c>
      <c r="G21" s="5" t="s">
        <v>58</v>
      </c>
      <c r="H21" s="5" t="s">
        <v>58</v>
      </c>
      <c r="I21" s="5" t="s">
        <v>58</v>
      </c>
      <c r="K21" s="1"/>
    </row>
    <row r="22" spans="1:11" x14ac:dyDescent="0.35">
      <c r="A22" s="4"/>
      <c r="B22" t="s">
        <v>2</v>
      </c>
      <c r="C22" t="s">
        <v>0</v>
      </c>
      <c r="D22" t="s">
        <v>4</v>
      </c>
      <c r="E22" t="s">
        <v>1</v>
      </c>
      <c r="F22" s="4" t="s">
        <v>5</v>
      </c>
      <c r="G22" s="4" t="s">
        <v>3</v>
      </c>
      <c r="H22" s="4" t="s">
        <v>35</v>
      </c>
      <c r="I22" s="4" t="s">
        <v>38</v>
      </c>
    </row>
    <row r="23" spans="1:11" x14ac:dyDescent="0.35">
      <c r="A23" s="12" t="s">
        <v>11</v>
      </c>
    </row>
    <row r="24" spans="1:11" x14ac:dyDescent="0.35">
      <c r="A24" s="4" t="s">
        <v>20</v>
      </c>
      <c r="C24">
        <f>(B24*218)/60</f>
        <v>0</v>
      </c>
      <c r="D24">
        <f>(B24*12)/60</f>
        <v>0</v>
      </c>
      <c r="E24">
        <f>(B24*33)/60</f>
        <v>0</v>
      </c>
      <c r="F24">
        <f>(B24*3.3)/60</f>
        <v>0</v>
      </c>
      <c r="G24">
        <f>(B24*9.3)/60</f>
        <v>0</v>
      </c>
      <c r="H24">
        <f>(B24*0.14)/60</f>
        <v>0</v>
      </c>
      <c r="I24">
        <f>(B24*0)/60</f>
        <v>0</v>
      </c>
    </row>
    <row r="25" spans="1:11" x14ac:dyDescent="0.35">
      <c r="A25" s="4" t="s">
        <v>59</v>
      </c>
      <c r="C25">
        <f>(B25*206)/60</f>
        <v>0</v>
      </c>
      <c r="D25">
        <f>(B25*15)/60</f>
        <v>0</v>
      </c>
      <c r="E25">
        <f>(B25*30)/60</f>
        <v>0</v>
      </c>
      <c r="F25">
        <f>(B25*1)/60</f>
        <v>0</v>
      </c>
      <c r="G25">
        <f>(B25*10)/60</f>
        <v>0</v>
      </c>
      <c r="H25">
        <f>(B25*104)/60</f>
        <v>0</v>
      </c>
      <c r="I25">
        <f>(B25*0)/60</f>
        <v>0</v>
      </c>
    </row>
    <row r="26" spans="1:11" x14ac:dyDescent="0.35">
      <c r="A26" s="4" t="s">
        <v>45</v>
      </c>
      <c r="C26">
        <f>(B26*30)/40</f>
        <v>0</v>
      </c>
      <c r="D26">
        <f>(B26*4.8)/100</f>
        <v>0</v>
      </c>
      <c r="E26">
        <f>(B26*5.4)/40</f>
        <v>0</v>
      </c>
      <c r="F26">
        <f>(B26*0.2)/40</f>
        <v>0</v>
      </c>
      <c r="G26">
        <f>(B26*3.4)/40</f>
        <v>0</v>
      </c>
      <c r="H26">
        <f>(B26*0.8)/40</f>
        <v>0</v>
      </c>
      <c r="I26">
        <f>(B26*0)/40</f>
        <v>0</v>
      </c>
    </row>
    <row r="27" spans="1:11" x14ac:dyDescent="0.35">
      <c r="A27" s="4" t="s">
        <v>21</v>
      </c>
      <c r="C27">
        <f>(B27*17)/50</f>
        <v>0</v>
      </c>
      <c r="D27">
        <f>(B27*1)/50</f>
        <v>0</v>
      </c>
      <c r="E27">
        <f>(B27*4)/50</f>
        <v>0</v>
      </c>
      <c r="F27">
        <f>(B27*0.14)/50</f>
        <v>0</v>
      </c>
      <c r="G27">
        <f>(B27*1.6)/50</f>
        <v>0</v>
      </c>
      <c r="H27">
        <f>(B27*0.5)/50</f>
        <v>0</v>
      </c>
      <c r="I27">
        <f>(B27*0)/50</f>
        <v>0</v>
      </c>
    </row>
    <row r="28" spans="1:11" x14ac:dyDescent="0.35">
      <c r="A28" s="4" t="s">
        <v>54</v>
      </c>
      <c r="C28">
        <f>(B28*214)/60</f>
        <v>0</v>
      </c>
      <c r="D28">
        <f>(B28*16)/60</f>
        <v>0</v>
      </c>
      <c r="E28">
        <f>(B28*38)/60</f>
        <v>0</v>
      </c>
      <c r="F28">
        <f>(B28*1)/60</f>
        <v>0</v>
      </c>
      <c r="G28">
        <f>(B28*8.7)/60</f>
        <v>0</v>
      </c>
      <c r="H28">
        <f>(B28*0)/60</f>
        <v>0</v>
      </c>
      <c r="I28">
        <f>(B28*0)/60</f>
        <v>0</v>
      </c>
    </row>
    <row r="29" spans="1:11" x14ac:dyDescent="0.35">
      <c r="A29" s="4" t="s">
        <v>42</v>
      </c>
      <c r="C29" s="4">
        <f>(B29*206)/60</f>
        <v>0</v>
      </c>
      <c r="D29">
        <f>(B29*13)/60</f>
        <v>0</v>
      </c>
      <c r="E29">
        <f>(B29*37)/60</f>
        <v>0</v>
      </c>
      <c r="F29">
        <f>(B29*0.8)/60</f>
        <v>0</v>
      </c>
      <c r="G29">
        <f>(B29*10)/60</f>
        <v>0</v>
      </c>
      <c r="H29" s="4">
        <f>(B29*7.1)/60</f>
        <v>0</v>
      </c>
      <c r="I29" s="4">
        <f>(B29*112)/60</f>
        <v>0</v>
      </c>
    </row>
    <row r="30" spans="1:11" x14ac:dyDescent="0.35">
      <c r="A30" s="4" t="s">
        <v>44</v>
      </c>
      <c r="C30">
        <f>(B30*46.8)/60</f>
        <v>0</v>
      </c>
      <c r="D30">
        <f>(B30*3.1)/60</f>
        <v>0</v>
      </c>
      <c r="E30">
        <f>(B30*8.1)/60</f>
        <v>0</v>
      </c>
      <c r="F30">
        <f>(B30*0.4)/60</f>
        <v>0</v>
      </c>
      <c r="G30">
        <f>(B30*4.5)/60</f>
        <v>0</v>
      </c>
      <c r="H30">
        <f>(B30*0.6)/60</f>
        <v>0</v>
      </c>
      <c r="I30">
        <f>(B30*10.5)/60</f>
        <v>0</v>
      </c>
    </row>
    <row r="31" spans="1:11" x14ac:dyDescent="0.35">
      <c r="A31" s="4"/>
      <c r="B31" t="s">
        <v>2</v>
      </c>
      <c r="C31" t="s">
        <v>0</v>
      </c>
      <c r="D31" t="s">
        <v>4</v>
      </c>
      <c r="E31" t="s">
        <v>1</v>
      </c>
      <c r="F31" s="4" t="s">
        <v>5</v>
      </c>
      <c r="G31" s="4" t="s">
        <v>3</v>
      </c>
      <c r="H31" s="4" t="s">
        <v>35</v>
      </c>
      <c r="I31" s="4" t="s">
        <v>38</v>
      </c>
    </row>
    <row r="32" spans="1:11" x14ac:dyDescent="0.35">
      <c r="A32" s="13" t="s">
        <v>12</v>
      </c>
    </row>
    <row r="33" spans="1:9" x14ac:dyDescent="0.35">
      <c r="A33" s="4" t="s">
        <v>22</v>
      </c>
      <c r="C33">
        <f>(B33*39)/1</f>
        <v>0</v>
      </c>
      <c r="D33">
        <f>(B33*0.5)/1</f>
        <v>0</v>
      </c>
      <c r="E33">
        <f>(B33*9)/1</f>
        <v>0</v>
      </c>
      <c r="F33">
        <f>(B33*0.12)/1</f>
        <v>0</v>
      </c>
      <c r="G33">
        <f>(B33*0.8)/1</f>
        <v>0</v>
      </c>
      <c r="H33" s="5" t="s">
        <v>58</v>
      </c>
      <c r="I33" s="5" t="s">
        <v>58</v>
      </c>
    </row>
    <row r="34" spans="1:9" x14ac:dyDescent="0.35">
      <c r="A34" s="4" t="s">
        <v>23</v>
      </c>
      <c r="C34">
        <f>(B34*39)/1</f>
        <v>0</v>
      </c>
      <c r="D34">
        <f>(B34*0.5)/1</f>
        <v>0</v>
      </c>
      <c r="E34">
        <f>(B34*10)/1</f>
        <v>0</v>
      </c>
      <c r="F34">
        <f>(B34*0.06)/1</f>
        <v>0</v>
      </c>
      <c r="G34">
        <f>(B34*0.4)/1</f>
        <v>0</v>
      </c>
      <c r="H34" s="5" t="s">
        <v>58</v>
      </c>
      <c r="I34" s="5" t="s">
        <v>58</v>
      </c>
    </row>
    <row r="35" spans="1:9" x14ac:dyDescent="0.35">
      <c r="A35" s="4" t="s">
        <v>24</v>
      </c>
      <c r="C35">
        <f>(B35*80)/1</f>
        <v>0</v>
      </c>
      <c r="D35">
        <f>(B35*0.4)/1</f>
        <v>0</v>
      </c>
      <c r="E35">
        <f>(B35*22)/1</f>
        <v>0</v>
      </c>
      <c r="F35">
        <v>0</v>
      </c>
      <c r="G35">
        <f>(B35*1.9)/1</f>
        <v>0</v>
      </c>
      <c r="H35" s="5" t="s">
        <v>58</v>
      </c>
      <c r="I35" s="5" t="s">
        <v>58</v>
      </c>
    </row>
    <row r="36" spans="1:9" x14ac:dyDescent="0.35">
      <c r="A36" s="4" t="s">
        <v>25</v>
      </c>
      <c r="C36">
        <f>(B36*412)/1</f>
        <v>0</v>
      </c>
      <c r="D36">
        <f>(B36*5)/1</f>
        <v>0</v>
      </c>
      <c r="E36">
        <f>(B36*25)/1</f>
        <v>0</v>
      </c>
      <c r="F36">
        <f>(B36*51)/1</f>
        <v>0</v>
      </c>
      <c r="G36">
        <f>(B36*27)/1</f>
        <v>0</v>
      </c>
      <c r="H36" s="5" t="s">
        <v>58</v>
      </c>
      <c r="I36" s="5" t="s">
        <v>58</v>
      </c>
    </row>
    <row r="37" spans="1:9" x14ac:dyDescent="0.35">
      <c r="A37" s="4" t="s">
        <v>26</v>
      </c>
      <c r="C37">
        <f>(B37*90)/1</f>
        <v>0</v>
      </c>
      <c r="D37">
        <f>(B37*1.8)/1</f>
        <v>0</v>
      </c>
      <c r="E37">
        <f>(B37*22)/1</f>
        <v>0</v>
      </c>
      <c r="F37">
        <f>(B37*0.6)/1</f>
        <v>0</v>
      </c>
      <c r="G37">
        <f>(B37*10)/1</f>
        <v>0</v>
      </c>
      <c r="H37" s="5" t="s">
        <v>58</v>
      </c>
      <c r="I37" s="5" t="s">
        <v>58</v>
      </c>
    </row>
    <row r="38" spans="1:9" x14ac:dyDescent="0.35">
      <c r="A38" s="4" t="s">
        <v>27</v>
      </c>
      <c r="C38">
        <f>(B38*38)/1</f>
        <v>0</v>
      </c>
      <c r="D38">
        <f>(B38*0.9)/1</f>
        <v>0</v>
      </c>
      <c r="E38">
        <f>(B38*8)/1</f>
        <v>0</v>
      </c>
      <c r="F38">
        <f>(B38*0.4)/1</f>
        <v>0</v>
      </c>
      <c r="G38">
        <f>(B38*2)/1</f>
        <v>0</v>
      </c>
      <c r="H38" s="5" t="s">
        <v>58</v>
      </c>
      <c r="I38" s="5" t="s">
        <v>58</v>
      </c>
    </row>
    <row r="39" spans="1:9" x14ac:dyDescent="0.35">
      <c r="A39" s="4" t="s">
        <v>28</v>
      </c>
      <c r="C39">
        <f>(B39*82)/1</f>
        <v>0</v>
      </c>
      <c r="D39">
        <f>(B39*2)/1</f>
        <v>0</v>
      </c>
      <c r="E39">
        <f>(B39*20)/1</f>
        <v>0</v>
      </c>
      <c r="F39">
        <f>(B39*0.18)/1</f>
        <v>0</v>
      </c>
      <c r="G39">
        <f>(B39*3)/1</f>
        <v>0</v>
      </c>
      <c r="H39" s="5" t="s">
        <v>58</v>
      </c>
      <c r="I39" s="5" t="s">
        <v>58</v>
      </c>
    </row>
    <row r="40" spans="1:9" x14ac:dyDescent="0.35">
      <c r="A40" s="4"/>
      <c r="B40" t="s">
        <v>2</v>
      </c>
      <c r="C40" t="s">
        <v>0</v>
      </c>
      <c r="D40" t="s">
        <v>4</v>
      </c>
      <c r="E40" t="s">
        <v>1</v>
      </c>
      <c r="F40" s="4" t="s">
        <v>5</v>
      </c>
      <c r="G40" s="4" t="s">
        <v>3</v>
      </c>
      <c r="H40" s="4" t="s">
        <v>35</v>
      </c>
      <c r="I40" s="4" t="s">
        <v>38</v>
      </c>
    </row>
    <row r="41" spans="1:9" x14ac:dyDescent="0.35">
      <c r="A41" s="14" t="s">
        <v>13</v>
      </c>
    </row>
    <row r="42" spans="1:9" x14ac:dyDescent="0.35">
      <c r="A42" s="4" t="s">
        <v>29</v>
      </c>
      <c r="C42">
        <f>(B42*77)/100</f>
        <v>0</v>
      </c>
      <c r="D42">
        <f>(B42*0.6)/100</f>
        <v>0</v>
      </c>
      <c r="E42">
        <f>(B42*18)/100</f>
        <v>0</v>
      </c>
      <c r="F42">
        <f>(B42*0.1)/100</f>
        <v>0</v>
      </c>
      <c r="G42">
        <f>(B42*2.2)/100</f>
        <v>0</v>
      </c>
      <c r="H42" s="5" t="s">
        <v>58</v>
      </c>
      <c r="I42" s="5" t="s">
        <v>58</v>
      </c>
    </row>
    <row r="43" spans="1:9" x14ac:dyDescent="0.35">
      <c r="A43" s="4" t="s">
        <v>30</v>
      </c>
      <c r="C43">
        <f>(B43*116)/100</f>
        <v>0</v>
      </c>
      <c r="D43">
        <f>(B43*1.5)/100</f>
        <v>0</v>
      </c>
      <c r="E43">
        <f>(B43*27)/100</f>
        <v>0</v>
      </c>
      <c r="F43">
        <f>(B43*0.14)/100</f>
        <v>0</v>
      </c>
      <c r="G43">
        <f>(B43*3.9)/100</f>
        <v>0</v>
      </c>
      <c r="H43" s="5" t="s">
        <v>58</v>
      </c>
      <c r="I43" s="5" t="s">
        <v>58</v>
      </c>
    </row>
    <row r="44" spans="1:9" x14ac:dyDescent="0.35">
      <c r="A44" s="4" t="s">
        <v>55</v>
      </c>
      <c r="C44">
        <f>(B44*39)/1</f>
        <v>0</v>
      </c>
      <c r="D44">
        <f>(B44*1.4)/1</f>
        <v>0</v>
      </c>
      <c r="E44">
        <f>(B44*7.7)/1</f>
        <v>0</v>
      </c>
      <c r="F44">
        <f>(B44*0.2)/1</f>
        <v>0</v>
      </c>
      <c r="G44">
        <f>(B44*0.45)/1</f>
        <v>0</v>
      </c>
      <c r="H44" s="5" t="s">
        <v>58</v>
      </c>
      <c r="I44" s="5" t="s">
        <v>58</v>
      </c>
    </row>
    <row r="45" spans="1:9" x14ac:dyDescent="0.35">
      <c r="A45" s="4" t="s">
        <v>31</v>
      </c>
      <c r="C45">
        <f>(B45*86)/100</f>
        <v>0</v>
      </c>
      <c r="D45">
        <f>(B45*1.7)/100</f>
        <v>0</v>
      </c>
      <c r="E45">
        <f>(B45*20)/100</f>
        <v>0</v>
      </c>
      <c r="F45">
        <v>0</v>
      </c>
      <c r="G45">
        <f>(B45*2)/100</f>
        <v>0</v>
      </c>
      <c r="H45" s="5" t="s">
        <v>58</v>
      </c>
      <c r="I45" s="5" t="s">
        <v>58</v>
      </c>
    </row>
    <row r="46" spans="1:9" x14ac:dyDescent="0.35">
      <c r="A46" s="4" t="s">
        <v>36</v>
      </c>
      <c r="C46">
        <f>(B46*280)/100</f>
        <v>0</v>
      </c>
      <c r="D46">
        <f>(B46*4.3)/100</f>
        <v>0</v>
      </c>
      <c r="E46">
        <f>(B46*36)/100</f>
        <v>0</v>
      </c>
      <c r="F46">
        <f>(B46*13.2)/100</f>
        <v>0</v>
      </c>
      <c r="G46">
        <v>0</v>
      </c>
      <c r="H46" s="5" t="s">
        <v>58</v>
      </c>
      <c r="I46" s="5" t="s">
        <v>58</v>
      </c>
    </row>
    <row r="47" spans="1:9" x14ac:dyDescent="0.35">
      <c r="A47" s="4"/>
    </row>
    <row r="48" spans="1:9" x14ac:dyDescent="0.35">
      <c r="A48" s="5" t="s">
        <v>61</v>
      </c>
      <c r="C48">
        <f>(B48*18)/1</f>
        <v>0</v>
      </c>
      <c r="D48">
        <f>(B48*0.3)/1</f>
        <v>0</v>
      </c>
      <c r="E48">
        <f>(B48*1.7)/1</f>
        <v>0</v>
      </c>
      <c r="F48">
        <f>(B48*1.3)/1</f>
        <v>0</v>
      </c>
      <c r="G48">
        <f>(B48*1.1)/1</f>
        <v>0</v>
      </c>
      <c r="H48" s="4">
        <f>(B48*0.8)/1</f>
        <v>0</v>
      </c>
      <c r="I48" s="4">
        <f>(B48*13)/1</f>
        <v>0</v>
      </c>
    </row>
    <row r="49" spans="1:9" x14ac:dyDescent="0.35">
      <c r="A49" s="4"/>
      <c r="B49" t="s">
        <v>2</v>
      </c>
      <c r="C49" t="s">
        <v>0</v>
      </c>
      <c r="D49" t="s">
        <v>4</v>
      </c>
      <c r="E49" t="s">
        <v>1</v>
      </c>
      <c r="F49" s="4" t="s">
        <v>5</v>
      </c>
      <c r="G49" s="4" t="s">
        <v>3</v>
      </c>
      <c r="H49" s="4" t="s">
        <v>35</v>
      </c>
      <c r="I49" s="4" t="s">
        <v>38</v>
      </c>
    </row>
    <row r="50" spans="1:9" x14ac:dyDescent="0.35">
      <c r="A50" s="15" t="s">
        <v>14</v>
      </c>
    </row>
    <row r="51" spans="1:9" x14ac:dyDescent="0.35">
      <c r="A51" s="4" t="s">
        <v>39</v>
      </c>
      <c r="C51">
        <f>(B51*125)/3</f>
        <v>0</v>
      </c>
      <c r="D51">
        <f>(B51*9.1)/3</f>
        <v>0</v>
      </c>
      <c r="E51">
        <f>(B51*0)/1</f>
        <v>0</v>
      </c>
      <c r="F51">
        <f>(B51*9.8)/3</f>
        <v>0</v>
      </c>
      <c r="G51">
        <f>(B51*0)/3</f>
        <v>0</v>
      </c>
      <c r="H51" s="4">
        <f>(B51*158)/3</f>
        <v>0</v>
      </c>
      <c r="I51" s="4">
        <f>(B51*295)/3</f>
        <v>0</v>
      </c>
    </row>
    <row r="52" spans="1:9" x14ac:dyDescent="0.35">
      <c r="A52" s="4" t="s">
        <v>32</v>
      </c>
      <c r="C52">
        <f>(B52*65)/1</f>
        <v>0</v>
      </c>
      <c r="D52">
        <f>(B52*6)/1</f>
        <v>0</v>
      </c>
      <c r="E52">
        <f>(B52*0.27)/1</f>
        <v>0</v>
      </c>
      <c r="F52">
        <f>(B52*4.3)/1</f>
        <v>0</v>
      </c>
      <c r="G52">
        <f>(B52*0)/1</f>
        <v>0</v>
      </c>
      <c r="H52" s="4">
        <f>(B52*65.7)/1</f>
        <v>0</v>
      </c>
      <c r="I52" s="4">
        <f>(B52*0)/1</f>
        <v>0</v>
      </c>
    </row>
    <row r="53" spans="1:9" x14ac:dyDescent="0.35">
      <c r="A53" s="4" t="s">
        <v>33</v>
      </c>
      <c r="C53">
        <f>(B53*45)/1</f>
        <v>0</v>
      </c>
      <c r="D53">
        <f>(B53*4)/1</f>
        <v>0</v>
      </c>
      <c r="E53">
        <f>(B53*1)/1</f>
        <v>0</v>
      </c>
      <c r="F53">
        <f>(B53*3.5)/1</f>
        <v>0</v>
      </c>
      <c r="G53">
        <v>0</v>
      </c>
      <c r="H53" s="4">
        <f>(B53*130)/1</f>
        <v>0</v>
      </c>
      <c r="I53" s="4">
        <f>(B53*0)/1</f>
        <v>0</v>
      </c>
    </row>
    <row r="54" spans="1:9" x14ac:dyDescent="0.35">
      <c r="A54" s="4" t="s">
        <v>43</v>
      </c>
      <c r="C54">
        <f>(B54*55)/30</f>
        <v>0</v>
      </c>
      <c r="D54">
        <f>(B54*5)/30</f>
        <v>0</v>
      </c>
      <c r="E54">
        <f>(B54*1)/30</f>
        <v>0</v>
      </c>
      <c r="F54">
        <f>(B54*3.5)/30</f>
        <v>0</v>
      </c>
      <c r="G54" s="5" t="s">
        <v>58</v>
      </c>
      <c r="H54" s="4">
        <f>(B54*100)/30</f>
        <v>0</v>
      </c>
      <c r="I54" s="4">
        <f>(B54*230)/30</f>
        <v>0</v>
      </c>
    </row>
    <row r="55" spans="1:9" x14ac:dyDescent="0.35">
      <c r="A55" s="4" t="s">
        <v>56</v>
      </c>
      <c r="C55" s="4">
        <f>(B55*76)/100</f>
        <v>0</v>
      </c>
      <c r="D55" s="4">
        <f>(B55*8.1)/100</f>
        <v>0</v>
      </c>
      <c r="E55" s="4">
        <f>(B55*1.9)/100</f>
        <v>0</v>
      </c>
      <c r="F55" s="4">
        <f>(B55*4.8)/100</f>
        <v>0</v>
      </c>
      <c r="G55" s="4">
        <f>(B55*0.3)/100</f>
        <v>0</v>
      </c>
      <c r="H55" s="4">
        <f>(B55*0.1)/100</f>
        <v>0</v>
      </c>
      <c r="I55" s="4">
        <f>(B55*0)/100</f>
        <v>0</v>
      </c>
    </row>
    <row r="56" spans="1:9" x14ac:dyDescent="0.35">
      <c r="A56" s="4" t="s">
        <v>57</v>
      </c>
      <c r="C56" s="4">
        <f>(B56*102)/30</f>
        <v>0</v>
      </c>
      <c r="D56" s="4">
        <f>(B56*7.3)/30</f>
        <v>0</v>
      </c>
      <c r="E56" s="4">
        <f>(B56*0)/30</f>
        <v>0</v>
      </c>
      <c r="F56" s="4">
        <f>(B56*8.1)/30</f>
        <v>0</v>
      </c>
      <c r="G56" s="4">
        <f>(B56*0)/30</f>
        <v>0</v>
      </c>
      <c r="H56" s="4">
        <f>(B56*220)/30</f>
        <v>0</v>
      </c>
      <c r="I56" s="4">
        <f>(B56*204)/30</f>
        <v>0</v>
      </c>
    </row>
    <row r="57" spans="1:9" x14ac:dyDescent="0.35">
      <c r="A57" s="4" t="s">
        <v>37</v>
      </c>
      <c r="C57">
        <f>(B57*154)/2</f>
        <v>0</v>
      </c>
      <c r="D57">
        <f>(B57*6)/2</f>
        <v>0</v>
      </c>
      <c r="E57">
        <f>(B57*22)/2</f>
        <v>0</v>
      </c>
      <c r="F57">
        <f>(B57*2.8)/2</f>
        <v>0</v>
      </c>
      <c r="G57">
        <f>(B57*4.9)/2</f>
        <v>0</v>
      </c>
      <c r="H57" s="4">
        <f>(B57*186)/2</f>
        <v>0</v>
      </c>
      <c r="I57" s="4">
        <f>(B57*0)/2</f>
        <v>0</v>
      </c>
    </row>
    <row r="58" spans="1:9" x14ac:dyDescent="0.35">
      <c r="A58" s="4"/>
      <c r="B58" t="s">
        <v>2</v>
      </c>
      <c r="C58" t="s">
        <v>0</v>
      </c>
      <c r="D58" t="s">
        <v>4</v>
      </c>
      <c r="E58" t="s">
        <v>1</v>
      </c>
      <c r="F58" s="4" t="s">
        <v>5</v>
      </c>
      <c r="G58" s="4" t="s">
        <v>3</v>
      </c>
      <c r="H58" s="4" t="s">
        <v>35</v>
      </c>
      <c r="I58" s="4" t="s">
        <v>38</v>
      </c>
    </row>
    <row r="59" spans="1:9" x14ac:dyDescent="0.35">
      <c r="A59" s="3" t="s">
        <v>15</v>
      </c>
    </row>
    <row r="60" spans="1:9" x14ac:dyDescent="0.35">
      <c r="A60" s="4" t="s">
        <v>46</v>
      </c>
      <c r="C60">
        <f>(B60*130)/2</f>
        <v>0</v>
      </c>
      <c r="D60">
        <f>(B60*5)/2</f>
        <v>0</v>
      </c>
      <c r="E60">
        <f>(B60*25)/2</f>
        <v>0</v>
      </c>
      <c r="F60">
        <f>(B60*1)/2</f>
        <v>0</v>
      </c>
      <c r="G60">
        <v>0</v>
      </c>
      <c r="H60" s="5" t="s">
        <v>58</v>
      </c>
      <c r="I60" s="5" t="s">
        <v>58</v>
      </c>
    </row>
    <row r="61" spans="1:9" x14ac:dyDescent="0.35">
      <c r="A61" s="4" t="s">
        <v>60</v>
      </c>
      <c r="C61" s="4">
        <f>(B61*126)/2</f>
        <v>0</v>
      </c>
      <c r="D61" s="4">
        <f>(B61*4.5)/2</f>
        <v>0</v>
      </c>
      <c r="E61" s="4">
        <f>(B61*25)/2</f>
        <v>0</v>
      </c>
      <c r="F61" s="4">
        <f>(B61*0.9)/2</f>
        <v>0</v>
      </c>
      <c r="G61" s="4">
        <f>(B61*1.2)/2</f>
        <v>0</v>
      </c>
      <c r="H61" s="4">
        <f>(B61*167)/2</f>
        <v>0</v>
      </c>
      <c r="I61" s="4">
        <f>(B61*186)/2</f>
        <v>0</v>
      </c>
    </row>
    <row r="62" spans="1:9" x14ac:dyDescent="0.35">
      <c r="A62" s="4" t="s">
        <v>47</v>
      </c>
      <c r="C62">
        <f>(B62*95)/1</f>
        <v>0</v>
      </c>
      <c r="D62">
        <f>(B62*0)/1</f>
        <v>0</v>
      </c>
      <c r="E62">
        <f>(B62*24)/1</f>
        <v>0</v>
      </c>
      <c r="F62">
        <f>(B62*0)/1</f>
        <v>0</v>
      </c>
      <c r="G62">
        <f>(B62*0)/1</f>
        <v>0</v>
      </c>
      <c r="H62" s="4">
        <f>(B62*0)/1</f>
        <v>0</v>
      </c>
      <c r="I62" s="4">
        <f>(B62*0)/1</f>
        <v>0</v>
      </c>
    </row>
    <row r="63" spans="1:9" x14ac:dyDescent="0.35">
      <c r="A63" s="4" t="s">
        <v>48</v>
      </c>
      <c r="C63" s="4">
        <f>(B57*0)/1</f>
        <v>0</v>
      </c>
      <c r="D63" s="4">
        <f>(B57*0)/1</f>
        <v>0</v>
      </c>
      <c r="E63" s="4">
        <f>(B57*0)/1</f>
        <v>0</v>
      </c>
      <c r="F63" s="4">
        <f>(B57*0)/1</f>
        <v>0</v>
      </c>
      <c r="G63" s="4">
        <f>(B57*0)/1</f>
        <v>0</v>
      </c>
      <c r="H63" s="4">
        <f>(B57*390)/1</f>
        <v>0</v>
      </c>
      <c r="I63" s="4">
        <f>(B57*0)/1</f>
        <v>0</v>
      </c>
    </row>
    <row r="64" spans="1:9" x14ac:dyDescent="0.35">
      <c r="A64" s="4" t="s">
        <v>49</v>
      </c>
      <c r="C64" s="4">
        <f>(B64*92)/1</f>
        <v>0</v>
      </c>
      <c r="D64" s="4">
        <f>(B64*3.8)/1</f>
        <v>0</v>
      </c>
      <c r="E64" s="4">
        <f>(B64*19)/1</f>
        <v>0</v>
      </c>
      <c r="F64" s="4">
        <f>(B64*0.6)/1</f>
        <v>0</v>
      </c>
      <c r="G64" s="4">
        <f>(B64*0.8)/1</f>
        <v>0</v>
      </c>
      <c r="H64" s="4">
        <f>(B64*0.2)/1</f>
        <v>0</v>
      </c>
      <c r="I64" s="4">
        <f>(B64*0)/1</f>
        <v>0</v>
      </c>
    </row>
    <row r="65" spans="1:9" x14ac:dyDescent="0.35">
      <c r="A65" s="4" t="s">
        <v>50</v>
      </c>
      <c r="C65" s="4">
        <f>(B65*108)/1</f>
        <v>0</v>
      </c>
      <c r="D65" s="4">
        <f>(B65*0)/1</f>
        <v>0</v>
      </c>
      <c r="E65" s="4">
        <f>(B65*0)/1</f>
        <v>0</v>
      </c>
      <c r="F65" s="4">
        <f>(B65*12)/1</f>
        <v>0</v>
      </c>
      <c r="G65" s="4">
        <f>(B65*0)/1</f>
        <v>0</v>
      </c>
      <c r="H65" s="4">
        <f>(B65*0)/1</f>
        <v>0</v>
      </c>
      <c r="I65" s="4">
        <f>(B65*0)/1</f>
        <v>0</v>
      </c>
    </row>
    <row r="67" spans="1:9" x14ac:dyDescent="0.35">
      <c r="A67" s="16" t="s">
        <v>14</v>
      </c>
      <c r="B67" t="s">
        <v>2</v>
      </c>
      <c r="C67" t="s">
        <v>0</v>
      </c>
      <c r="D67" t="s">
        <v>4</v>
      </c>
      <c r="E67" t="s">
        <v>1</v>
      </c>
      <c r="F67" s="4" t="s">
        <v>5</v>
      </c>
      <c r="G67" s="4" t="s">
        <v>3</v>
      </c>
      <c r="H67" s="4" t="s">
        <v>35</v>
      </c>
      <c r="I67" s="4" t="s">
        <v>38</v>
      </c>
    </row>
    <row r="68" spans="1:9" x14ac:dyDescent="0.35">
      <c r="A68" s="4" t="s">
        <v>62</v>
      </c>
    </row>
    <row r="69" spans="1:9" x14ac:dyDescent="0.35">
      <c r="A69" s="4" t="s">
        <v>63</v>
      </c>
    </row>
    <row r="70" spans="1:9" x14ac:dyDescent="0.35">
      <c r="A70" s="4" t="s">
        <v>64</v>
      </c>
    </row>
    <row r="71" spans="1:9" x14ac:dyDescent="0.35">
      <c r="A71" s="4" t="s">
        <v>65</v>
      </c>
    </row>
    <row r="72" spans="1:9" x14ac:dyDescent="0.35">
      <c r="A72" s="4" t="s">
        <v>66</v>
      </c>
    </row>
    <row r="73" spans="1:9" x14ac:dyDescent="0.35">
      <c r="A73" s="4" t="s">
        <v>67</v>
      </c>
    </row>
    <row r="74" spans="1:9" x14ac:dyDescent="0.35">
      <c r="A74" s="4" t="s">
        <v>68</v>
      </c>
    </row>
    <row r="75" spans="1:9" x14ac:dyDescent="0.35">
      <c r="A75" s="4" t="s">
        <v>69</v>
      </c>
    </row>
    <row r="76" spans="1:9" x14ac:dyDescent="0.35">
      <c r="A76" s="4" t="s">
        <v>70</v>
      </c>
    </row>
    <row r="77" spans="1:9" x14ac:dyDescent="0.35">
      <c r="A77" s="4" t="s">
        <v>71</v>
      </c>
    </row>
  </sheetData>
  <phoneticPr fontId="6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Rayana Ribeiro</dc:creator>
  <cp:lastModifiedBy>Rayana Ribeiro</cp:lastModifiedBy>
  <dcterms:created xsi:type="dcterms:W3CDTF">2019-02-09T21:25:48Z</dcterms:created>
  <dcterms:modified xsi:type="dcterms:W3CDTF">2020-02-02T21:42:16Z</dcterms:modified>
</cp:coreProperties>
</file>